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D:\NBM 2024\"/>
    </mc:Choice>
  </mc:AlternateContent>
  <xr:revisionPtr revIDLastSave="0" documentId="13_ncr:1_{61FEF604-EBD9-4F32-BFFA-6657295CFB1C}" xr6:coauthVersionLast="47" xr6:coauthVersionMax="47" xr10:uidLastSave="{00000000-0000-0000-0000-000000000000}"/>
  <bookViews>
    <workbookView xWindow="-110" yWindow="-110" windowWidth="19420" windowHeight="10300" firstSheet="2" activeTab="7" xr2:uid="{00000000-000D-0000-FFFF-FFFF00000000}"/>
  </bookViews>
  <sheets>
    <sheet name="Produksi" sheetId="1" r:id="rId1"/>
    <sheet name="Stock" sheetId="16" r:id="rId2"/>
    <sheet name="Impor" sheetId="15" r:id="rId3"/>
    <sheet name="Ekspor" sheetId="14" r:id="rId4"/>
    <sheet name="Industrial pangan" sheetId="20" r:id="rId5"/>
    <sheet name=" Industri Non Pangan" sheetId="30" r:id="rId6"/>
    <sheet name="Tabel NBM" sheetId="27" r:id="rId7"/>
    <sheet name="PPH" sheetId="28" r:id="rId8"/>
  </sheets>
  <definedNames>
    <definedName name="_xlnm.Print_Area" localSheetId="7">PPH!$A$18:$I$33</definedName>
    <definedName name="_xlnm.Print_Area" localSheetId="6">'Tabel NBM'!$A$1:$U$197</definedName>
    <definedName name="_xlnm.Print_Titles" localSheetId="6">'Tabel NBM'!$1:$11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0" i="27" l="1"/>
  <c r="E22" i="1"/>
  <c r="E23" i="1"/>
  <c r="K16" i="1" l="1"/>
  <c r="K17" i="1"/>
  <c r="K18" i="1"/>
  <c r="E22" i="30"/>
  <c r="M22" i="27" s="1"/>
  <c r="E23" i="30"/>
  <c r="M23" i="27" s="1"/>
  <c r="E21" i="30"/>
  <c r="M21" i="27" s="1"/>
  <c r="E13" i="20"/>
  <c r="M13" i="27" s="1"/>
  <c r="E14" i="20"/>
  <c r="M14" i="27" s="1"/>
  <c r="C15" i="27"/>
  <c r="J21" i="1"/>
  <c r="K21" i="1" s="1"/>
  <c r="Q16" i="27" s="1"/>
  <c r="R16" i="27" s="1"/>
  <c r="U16" i="27" s="1"/>
  <c r="C117" i="27"/>
  <c r="C116" i="27"/>
  <c r="C115" i="27"/>
  <c r="C114" i="27"/>
  <c r="C113" i="27"/>
  <c r="C112" i="27"/>
  <c r="R4" i="27"/>
  <c r="AO12" i="27" s="1"/>
  <c r="A3" i="27"/>
  <c r="G36" i="1"/>
  <c r="G37" i="1"/>
  <c r="G35" i="1"/>
  <c r="E14" i="14"/>
  <c r="H14" i="27" s="1"/>
  <c r="E15" i="14"/>
  <c r="H15" i="27" s="1"/>
  <c r="E16" i="14"/>
  <c r="H16" i="27" s="1"/>
  <c r="E17" i="14"/>
  <c r="H17" i="27" s="1"/>
  <c r="E18" i="14"/>
  <c r="H18" i="27" s="1"/>
  <c r="E19" i="14"/>
  <c r="E20" i="14"/>
  <c r="E21" i="14"/>
  <c r="H21" i="27" s="1"/>
  <c r="E22" i="14"/>
  <c r="E25" i="14"/>
  <c r="H23" i="27" s="1"/>
  <c r="E26" i="14"/>
  <c r="E27" i="14"/>
  <c r="E28" i="14"/>
  <c r="E29" i="14"/>
  <c r="H27" i="27" s="1"/>
  <c r="E30" i="14"/>
  <c r="H28" i="27" s="1"/>
  <c r="E31" i="14"/>
  <c r="E32" i="14"/>
  <c r="E33" i="14"/>
  <c r="E34" i="14"/>
  <c r="H32" i="27" s="1"/>
  <c r="E35" i="14"/>
  <c r="H33" i="27" s="1"/>
  <c r="E36" i="14"/>
  <c r="H34" i="27" s="1"/>
  <c r="E37" i="14"/>
  <c r="H35" i="27" s="1"/>
  <c r="E38" i="14"/>
  <c r="H36" i="27" s="1"/>
  <c r="E39" i="14"/>
  <c r="H37" i="27" s="1"/>
  <c r="E40" i="14"/>
  <c r="E41" i="14"/>
  <c r="E42" i="14"/>
  <c r="H40" i="27" s="1"/>
  <c r="E43" i="14"/>
  <c r="H41" i="27" s="1"/>
  <c r="E44" i="14"/>
  <c r="H42" i="27" s="1"/>
  <c r="E45" i="14"/>
  <c r="H43" i="27" s="1"/>
  <c r="E46" i="14"/>
  <c r="H44" i="27" s="1"/>
  <c r="E47" i="14"/>
  <c r="H45" i="27" s="1"/>
  <c r="E48" i="14"/>
  <c r="H46" i="27" s="1"/>
  <c r="E49" i="14"/>
  <c r="H47" i="27" s="1"/>
  <c r="E50" i="14"/>
  <c r="H48" i="27" s="1"/>
  <c r="E51" i="14"/>
  <c r="H49" i="27" s="1"/>
  <c r="E52" i="14"/>
  <c r="H50" i="27" s="1"/>
  <c r="E53" i="14"/>
  <c r="H51" i="27" s="1"/>
  <c r="E54" i="14"/>
  <c r="H52" i="27" s="1"/>
  <c r="E55" i="14"/>
  <c r="H53" i="27" s="1"/>
  <c r="E56" i="14"/>
  <c r="H54" i="27" s="1"/>
  <c r="E57" i="14"/>
  <c r="H55" i="27" s="1"/>
  <c r="E58" i="14"/>
  <c r="H56" i="27" s="1"/>
  <c r="E59" i="14"/>
  <c r="H57" i="27" s="1"/>
  <c r="E60" i="14"/>
  <c r="H58" i="27" s="1"/>
  <c r="E61" i="14"/>
  <c r="H59" i="27" s="1"/>
  <c r="E62" i="14"/>
  <c r="H60" i="27" s="1"/>
  <c r="E63" i="14"/>
  <c r="H61" i="27" s="1"/>
  <c r="E64" i="14"/>
  <c r="H62" i="27" s="1"/>
  <c r="E65" i="14"/>
  <c r="H63" i="27" s="1"/>
  <c r="E66" i="14"/>
  <c r="H64" i="27" s="1"/>
  <c r="E67" i="14"/>
  <c r="H65" i="27" s="1"/>
  <c r="E68" i="14"/>
  <c r="H66" i="27" s="1"/>
  <c r="E69" i="14"/>
  <c r="H67" i="27" s="1"/>
  <c r="E70" i="14"/>
  <c r="H68" i="27" s="1"/>
  <c r="E71" i="14"/>
  <c r="H69" i="27" s="1"/>
  <c r="E72" i="14"/>
  <c r="H70" i="27" s="1"/>
  <c r="E73" i="14"/>
  <c r="H71" i="27" s="1"/>
  <c r="E74" i="14"/>
  <c r="H72" i="27" s="1"/>
  <c r="E75" i="14"/>
  <c r="H73" i="27" s="1"/>
  <c r="E76" i="14"/>
  <c r="H74" i="27" s="1"/>
  <c r="E77" i="14"/>
  <c r="H75" i="27" s="1"/>
  <c r="E78" i="14"/>
  <c r="H76" i="27" s="1"/>
  <c r="E79" i="14"/>
  <c r="H77" i="27" s="1"/>
  <c r="E80" i="14"/>
  <c r="E81" i="14"/>
  <c r="E82" i="14"/>
  <c r="H80" i="27" s="1"/>
  <c r="E83" i="14"/>
  <c r="H81" i="27" s="1"/>
  <c r="E84" i="14"/>
  <c r="H82" i="27" s="1"/>
  <c r="E85" i="14"/>
  <c r="H83" i="27" s="1"/>
  <c r="E86" i="14"/>
  <c r="H84" i="27" s="1"/>
  <c r="E87" i="14"/>
  <c r="H85" i="27" s="1"/>
  <c r="E88" i="14"/>
  <c r="H86" i="27" s="1"/>
  <c r="E89" i="14"/>
  <c r="H87" i="27" s="1"/>
  <c r="E90" i="14"/>
  <c r="H88" i="27" s="1"/>
  <c r="E91" i="14"/>
  <c r="H89" i="27" s="1"/>
  <c r="E92" i="14"/>
  <c r="H90" i="27" s="1"/>
  <c r="E93" i="14"/>
  <c r="H91" i="27" s="1"/>
  <c r="E94" i="14"/>
  <c r="H92" i="27" s="1"/>
  <c r="E95" i="14"/>
  <c r="H93" i="27" s="1"/>
  <c r="E96" i="14"/>
  <c r="H94" i="27" s="1"/>
  <c r="E97" i="14"/>
  <c r="H95" i="27" s="1"/>
  <c r="E98" i="14"/>
  <c r="H96" i="27" s="1"/>
  <c r="E99" i="14"/>
  <c r="H97" i="27" s="1"/>
  <c r="E100" i="14"/>
  <c r="H98" i="27" s="1"/>
  <c r="E101" i="14"/>
  <c r="H99" i="27" s="1"/>
  <c r="E102" i="14"/>
  <c r="H100" i="27" s="1"/>
  <c r="E103" i="14"/>
  <c r="H101" i="27" s="1"/>
  <c r="E104" i="14"/>
  <c r="H102" i="27" s="1"/>
  <c r="E105" i="14"/>
  <c r="H103" i="27" s="1"/>
  <c r="E106" i="14"/>
  <c r="H104" i="27" s="1"/>
  <c r="E107" i="14"/>
  <c r="H105" i="27" s="1"/>
  <c r="E108" i="14"/>
  <c r="H106" i="27" s="1"/>
  <c r="E109" i="14"/>
  <c r="H107" i="27" s="1"/>
  <c r="E110" i="14"/>
  <c r="H108" i="27" s="1"/>
  <c r="E111" i="14"/>
  <c r="H109" i="27" s="1"/>
  <c r="E112" i="14"/>
  <c r="E113" i="14"/>
  <c r="E114" i="14"/>
  <c r="H112" i="27" s="1"/>
  <c r="E115" i="14"/>
  <c r="H113" i="27" s="1"/>
  <c r="E116" i="14"/>
  <c r="H114" i="27" s="1"/>
  <c r="E117" i="14"/>
  <c r="H115" i="27" s="1"/>
  <c r="E118" i="14"/>
  <c r="H116" i="27" s="1"/>
  <c r="E119" i="14"/>
  <c r="H117" i="27" s="1"/>
  <c r="E120" i="14"/>
  <c r="H118" i="27" s="1"/>
  <c r="E121" i="14"/>
  <c r="H119" i="27" s="1"/>
  <c r="E122" i="14"/>
  <c r="H120" i="27" s="1"/>
  <c r="E123" i="14"/>
  <c r="H121" i="27" s="1"/>
  <c r="E124" i="14"/>
  <c r="H122" i="27" s="1"/>
  <c r="E125" i="14"/>
  <c r="E126" i="14"/>
  <c r="E127" i="14"/>
  <c r="H125" i="27" s="1"/>
  <c r="E128" i="14"/>
  <c r="H126" i="27" s="1"/>
  <c r="E129" i="14"/>
  <c r="H127" i="27" s="1"/>
  <c r="E130" i="14"/>
  <c r="H128" i="27" s="1"/>
  <c r="E131" i="14"/>
  <c r="E132" i="14"/>
  <c r="E133" i="14"/>
  <c r="H131" i="27" s="1"/>
  <c r="E134" i="14"/>
  <c r="H132" i="27" s="1"/>
  <c r="E135" i="14"/>
  <c r="E136" i="14"/>
  <c r="E137" i="14"/>
  <c r="H135" i="27" s="1"/>
  <c r="E138" i="14"/>
  <c r="E139" i="14"/>
  <c r="H137" i="27" s="1"/>
  <c r="E140" i="14"/>
  <c r="H138" i="27" s="1"/>
  <c r="E141" i="14"/>
  <c r="H139" i="27" s="1"/>
  <c r="E142" i="14"/>
  <c r="H140" i="27" s="1"/>
  <c r="E143" i="14"/>
  <c r="H141" i="27" s="1"/>
  <c r="E144" i="14"/>
  <c r="H142" i="27" s="1"/>
  <c r="E145" i="14"/>
  <c r="H143" i="27" s="1"/>
  <c r="E146" i="14"/>
  <c r="H144" i="27" s="1"/>
  <c r="E147" i="14"/>
  <c r="H145" i="27" s="1"/>
  <c r="E148" i="14"/>
  <c r="H146" i="27" s="1"/>
  <c r="E149" i="14"/>
  <c r="H147" i="27" s="1"/>
  <c r="E150" i="14"/>
  <c r="H148" i="27" s="1"/>
  <c r="E151" i="14"/>
  <c r="H149" i="27" s="1"/>
  <c r="E152" i="14"/>
  <c r="H150" i="27" s="1"/>
  <c r="E153" i="14"/>
  <c r="H151" i="27" s="1"/>
  <c r="E154" i="14"/>
  <c r="H152" i="27" s="1"/>
  <c r="E155" i="14"/>
  <c r="H153" i="27" s="1"/>
  <c r="E156" i="14"/>
  <c r="H154" i="27" s="1"/>
  <c r="E157" i="14"/>
  <c r="H155" i="27" s="1"/>
  <c r="E158" i="14"/>
  <c r="H156" i="27" s="1"/>
  <c r="E159" i="14"/>
  <c r="H157" i="27" s="1"/>
  <c r="E160" i="14"/>
  <c r="H158" i="27" s="1"/>
  <c r="E161" i="14"/>
  <c r="H159" i="27" s="1"/>
  <c r="E162" i="14"/>
  <c r="H160" i="27" s="1"/>
  <c r="E163" i="14"/>
  <c r="H161" i="27" s="1"/>
  <c r="E164" i="14"/>
  <c r="H162" i="27" s="1"/>
  <c r="E165" i="14"/>
  <c r="H163" i="27" s="1"/>
  <c r="E166" i="14"/>
  <c r="H164" i="27" s="1"/>
  <c r="E167" i="14"/>
  <c r="E168" i="14"/>
  <c r="E169" i="14"/>
  <c r="E170" i="14"/>
  <c r="H168" i="27" s="1"/>
  <c r="E171" i="14"/>
  <c r="H169" i="27" s="1"/>
  <c r="E172" i="14"/>
  <c r="H170" i="27" s="1"/>
  <c r="E173" i="14"/>
  <c r="H171" i="27" s="1"/>
  <c r="E174" i="14"/>
  <c r="H172" i="27" s="1"/>
  <c r="E175" i="14"/>
  <c r="H173" i="27" s="1"/>
  <c r="E176" i="14"/>
  <c r="H174" i="27" s="1"/>
  <c r="E177" i="14"/>
  <c r="H175" i="27" s="1"/>
  <c r="E178" i="14"/>
  <c r="E179" i="14"/>
  <c r="H179" i="27" s="1"/>
  <c r="E180" i="14"/>
  <c r="H180" i="27" s="1"/>
  <c r="E181" i="14"/>
  <c r="H181" i="27" s="1"/>
  <c r="E182" i="14"/>
  <c r="H182" i="27" s="1"/>
  <c r="E183" i="14"/>
  <c r="H183" i="27" s="1"/>
  <c r="E13" i="14"/>
  <c r="H13" i="27" s="1"/>
  <c r="E20" i="15"/>
  <c r="E21" i="15"/>
  <c r="F21" i="27" s="1"/>
  <c r="E22" i="15"/>
  <c r="E25" i="15"/>
  <c r="F23" i="27" s="1"/>
  <c r="E26" i="15"/>
  <c r="E27" i="15"/>
  <c r="E28" i="15"/>
  <c r="E29" i="15"/>
  <c r="F27" i="27" s="1"/>
  <c r="E30" i="15"/>
  <c r="F28" i="27" s="1"/>
  <c r="E31" i="15"/>
  <c r="E32" i="15"/>
  <c r="E33" i="15"/>
  <c r="E34" i="15"/>
  <c r="F32" i="27" s="1"/>
  <c r="E35" i="15"/>
  <c r="F33" i="27" s="1"/>
  <c r="E36" i="15"/>
  <c r="F34" i="27" s="1"/>
  <c r="E37" i="15"/>
  <c r="F35" i="27" s="1"/>
  <c r="E38" i="15"/>
  <c r="F36" i="27" s="1"/>
  <c r="E39" i="15"/>
  <c r="F37" i="27" s="1"/>
  <c r="E40" i="15"/>
  <c r="E41" i="15"/>
  <c r="E42" i="15"/>
  <c r="F40" i="27" s="1"/>
  <c r="E43" i="15"/>
  <c r="F41" i="27" s="1"/>
  <c r="E44" i="15"/>
  <c r="F42" i="27" s="1"/>
  <c r="E45" i="15"/>
  <c r="F43" i="27" s="1"/>
  <c r="E46" i="15"/>
  <c r="F44" i="27" s="1"/>
  <c r="E47" i="15"/>
  <c r="F45" i="27" s="1"/>
  <c r="E48" i="15"/>
  <c r="F46" i="27" s="1"/>
  <c r="E49" i="15"/>
  <c r="F47" i="27" s="1"/>
  <c r="E50" i="15"/>
  <c r="F48" i="27" s="1"/>
  <c r="E51" i="15"/>
  <c r="F49" i="27" s="1"/>
  <c r="E52" i="15"/>
  <c r="F50" i="27" s="1"/>
  <c r="E53" i="15"/>
  <c r="F51" i="27" s="1"/>
  <c r="E54" i="15"/>
  <c r="F52" i="27" s="1"/>
  <c r="E55" i="15"/>
  <c r="F53" i="27" s="1"/>
  <c r="E56" i="15"/>
  <c r="F54" i="27" s="1"/>
  <c r="E57" i="15"/>
  <c r="F55" i="27" s="1"/>
  <c r="E58" i="15"/>
  <c r="F56" i="27" s="1"/>
  <c r="E59" i="15"/>
  <c r="F57" i="27" s="1"/>
  <c r="E60" i="15"/>
  <c r="F58" i="27" s="1"/>
  <c r="E61" i="15"/>
  <c r="F59" i="27" s="1"/>
  <c r="E62" i="15"/>
  <c r="F60" i="27" s="1"/>
  <c r="E63" i="15"/>
  <c r="F61" i="27" s="1"/>
  <c r="E64" i="15"/>
  <c r="F62" i="27" s="1"/>
  <c r="E65" i="15"/>
  <c r="F63" i="27" s="1"/>
  <c r="E66" i="15"/>
  <c r="F64" i="27" s="1"/>
  <c r="E67" i="15"/>
  <c r="F65" i="27" s="1"/>
  <c r="E68" i="15"/>
  <c r="F66" i="27" s="1"/>
  <c r="E69" i="15"/>
  <c r="F67" i="27" s="1"/>
  <c r="E70" i="15"/>
  <c r="F68" i="27" s="1"/>
  <c r="E71" i="15"/>
  <c r="F69" i="27" s="1"/>
  <c r="E72" i="15"/>
  <c r="F70" i="27" s="1"/>
  <c r="E73" i="15"/>
  <c r="F71" i="27" s="1"/>
  <c r="E74" i="15"/>
  <c r="F72" i="27" s="1"/>
  <c r="E75" i="15"/>
  <c r="F73" i="27" s="1"/>
  <c r="E76" i="15"/>
  <c r="F74" i="27" s="1"/>
  <c r="E77" i="15"/>
  <c r="F75" i="27" s="1"/>
  <c r="E78" i="15"/>
  <c r="F76" i="27" s="1"/>
  <c r="E79" i="15"/>
  <c r="F77" i="27" s="1"/>
  <c r="E80" i="15"/>
  <c r="E81" i="15"/>
  <c r="E82" i="15"/>
  <c r="F80" i="27" s="1"/>
  <c r="E83" i="15"/>
  <c r="F81" i="27" s="1"/>
  <c r="E84" i="15"/>
  <c r="F82" i="27" s="1"/>
  <c r="E85" i="15"/>
  <c r="F83" i="27" s="1"/>
  <c r="E86" i="15"/>
  <c r="F84" i="27" s="1"/>
  <c r="E87" i="15"/>
  <c r="F85" i="27" s="1"/>
  <c r="E88" i="15"/>
  <c r="F86" i="27" s="1"/>
  <c r="E89" i="15"/>
  <c r="F87" i="27" s="1"/>
  <c r="E90" i="15"/>
  <c r="F88" i="27" s="1"/>
  <c r="E91" i="15"/>
  <c r="F89" i="27" s="1"/>
  <c r="E92" i="15"/>
  <c r="F90" i="27" s="1"/>
  <c r="E93" i="15"/>
  <c r="F91" i="27" s="1"/>
  <c r="E94" i="15"/>
  <c r="F92" i="27" s="1"/>
  <c r="E95" i="15"/>
  <c r="F93" i="27" s="1"/>
  <c r="E96" i="15"/>
  <c r="F94" i="27" s="1"/>
  <c r="E97" i="15"/>
  <c r="F95" i="27" s="1"/>
  <c r="E98" i="15"/>
  <c r="F96" i="27" s="1"/>
  <c r="E99" i="15"/>
  <c r="F97" i="27" s="1"/>
  <c r="E100" i="15"/>
  <c r="F98" i="27" s="1"/>
  <c r="E101" i="15"/>
  <c r="F99" i="27" s="1"/>
  <c r="E102" i="15"/>
  <c r="F100" i="27" s="1"/>
  <c r="E103" i="15"/>
  <c r="F101" i="27" s="1"/>
  <c r="E104" i="15"/>
  <c r="F102" i="27" s="1"/>
  <c r="E105" i="15"/>
  <c r="F103" i="27" s="1"/>
  <c r="E106" i="15"/>
  <c r="F104" i="27" s="1"/>
  <c r="E107" i="15"/>
  <c r="F105" i="27" s="1"/>
  <c r="E108" i="15"/>
  <c r="F106" i="27" s="1"/>
  <c r="E109" i="15"/>
  <c r="F107" i="27" s="1"/>
  <c r="E110" i="15"/>
  <c r="F108" i="27" s="1"/>
  <c r="E111" i="15"/>
  <c r="F109" i="27" s="1"/>
  <c r="E112" i="15"/>
  <c r="E113" i="15"/>
  <c r="E114" i="15"/>
  <c r="F112" i="27" s="1"/>
  <c r="E115" i="15"/>
  <c r="F113" i="27" s="1"/>
  <c r="E116" i="15"/>
  <c r="F114" i="27" s="1"/>
  <c r="E117" i="15"/>
  <c r="F115" i="27" s="1"/>
  <c r="E118" i="15"/>
  <c r="F116" i="27" s="1"/>
  <c r="E119" i="15"/>
  <c r="F117" i="27" s="1"/>
  <c r="E120" i="15"/>
  <c r="F118" i="27" s="1"/>
  <c r="E121" i="15"/>
  <c r="F119" i="27" s="1"/>
  <c r="E122" i="15"/>
  <c r="F120" i="27" s="1"/>
  <c r="E123" i="15"/>
  <c r="F121" i="27" s="1"/>
  <c r="E124" i="15"/>
  <c r="F122" i="27" s="1"/>
  <c r="E125" i="15"/>
  <c r="E126" i="15"/>
  <c r="E127" i="15"/>
  <c r="F125" i="27" s="1"/>
  <c r="E128" i="15"/>
  <c r="F126" i="27" s="1"/>
  <c r="E129" i="15"/>
  <c r="F127" i="27" s="1"/>
  <c r="E130" i="15"/>
  <c r="F128" i="27" s="1"/>
  <c r="E131" i="15"/>
  <c r="E132" i="15"/>
  <c r="E133" i="15"/>
  <c r="F131" i="27" s="1"/>
  <c r="E134" i="15"/>
  <c r="F132" i="27" s="1"/>
  <c r="G132" i="27" s="1"/>
  <c r="E135" i="15"/>
  <c r="E136" i="15"/>
  <c r="E137" i="15"/>
  <c r="F135" i="27" s="1"/>
  <c r="E138" i="15"/>
  <c r="E139" i="15"/>
  <c r="F137" i="27" s="1"/>
  <c r="E140" i="15"/>
  <c r="F138" i="27" s="1"/>
  <c r="E141" i="15"/>
  <c r="F139" i="27" s="1"/>
  <c r="E142" i="15"/>
  <c r="F140" i="27" s="1"/>
  <c r="E143" i="15"/>
  <c r="F141" i="27" s="1"/>
  <c r="E144" i="15"/>
  <c r="F142" i="27" s="1"/>
  <c r="E145" i="15"/>
  <c r="F143" i="27" s="1"/>
  <c r="E146" i="15"/>
  <c r="F144" i="27" s="1"/>
  <c r="E147" i="15"/>
  <c r="F145" i="27" s="1"/>
  <c r="E148" i="15"/>
  <c r="F146" i="27" s="1"/>
  <c r="E149" i="15"/>
  <c r="F147" i="27" s="1"/>
  <c r="E150" i="15"/>
  <c r="F148" i="27" s="1"/>
  <c r="E151" i="15"/>
  <c r="F149" i="27" s="1"/>
  <c r="E152" i="15"/>
  <c r="F150" i="27" s="1"/>
  <c r="E153" i="15"/>
  <c r="F151" i="27" s="1"/>
  <c r="E154" i="15"/>
  <c r="F152" i="27" s="1"/>
  <c r="E155" i="15"/>
  <c r="F153" i="27" s="1"/>
  <c r="E156" i="15"/>
  <c r="F154" i="27" s="1"/>
  <c r="E157" i="15"/>
  <c r="F155" i="27" s="1"/>
  <c r="E158" i="15"/>
  <c r="F156" i="27" s="1"/>
  <c r="E159" i="15"/>
  <c r="F157" i="27" s="1"/>
  <c r="E160" i="15"/>
  <c r="F158" i="27" s="1"/>
  <c r="E161" i="15"/>
  <c r="F159" i="27" s="1"/>
  <c r="E162" i="15"/>
  <c r="F160" i="27" s="1"/>
  <c r="E163" i="15"/>
  <c r="F161" i="27" s="1"/>
  <c r="E164" i="15"/>
  <c r="F162" i="27" s="1"/>
  <c r="E165" i="15"/>
  <c r="F163" i="27" s="1"/>
  <c r="E166" i="15"/>
  <c r="F164" i="27" s="1"/>
  <c r="E167" i="15"/>
  <c r="E168" i="15"/>
  <c r="E169" i="15"/>
  <c r="E170" i="15"/>
  <c r="F168" i="27" s="1"/>
  <c r="E171" i="15"/>
  <c r="F169" i="27" s="1"/>
  <c r="E172" i="15"/>
  <c r="F170" i="27" s="1"/>
  <c r="E173" i="15"/>
  <c r="F171" i="27" s="1"/>
  <c r="E174" i="15"/>
  <c r="F172" i="27" s="1"/>
  <c r="E175" i="15"/>
  <c r="F173" i="27" s="1"/>
  <c r="E176" i="15"/>
  <c r="F174" i="27" s="1"/>
  <c r="E177" i="15"/>
  <c r="F175" i="27" s="1"/>
  <c r="E178" i="15"/>
  <c r="E179" i="15"/>
  <c r="F179" i="27" s="1"/>
  <c r="E180" i="15"/>
  <c r="F180" i="27" s="1"/>
  <c r="E181" i="15"/>
  <c r="F181" i="27" s="1"/>
  <c r="E182" i="15"/>
  <c r="F182" i="27" s="1"/>
  <c r="E183" i="15"/>
  <c r="F183" i="27" s="1"/>
  <c r="E14" i="15"/>
  <c r="F14" i="27" s="1"/>
  <c r="E15" i="15"/>
  <c r="F15" i="27" s="1"/>
  <c r="E16" i="15"/>
  <c r="F16" i="27" s="1"/>
  <c r="E17" i="15"/>
  <c r="F17" i="27" s="1"/>
  <c r="G17" i="27" s="1"/>
  <c r="E18" i="15"/>
  <c r="F18" i="27" s="1"/>
  <c r="E19" i="15"/>
  <c r="E13" i="15"/>
  <c r="F13" i="27" s="1"/>
  <c r="E39" i="30"/>
  <c r="E180" i="20"/>
  <c r="M180" i="27" s="1"/>
  <c r="E181" i="20"/>
  <c r="M181" i="27" s="1"/>
  <c r="E182" i="20"/>
  <c r="M182" i="27" s="1"/>
  <c r="E183" i="20"/>
  <c r="M183" i="27" s="1"/>
  <c r="E179" i="20"/>
  <c r="M179" i="27" s="1"/>
  <c r="E171" i="20"/>
  <c r="M169" i="27" s="1"/>
  <c r="E172" i="20"/>
  <c r="M170" i="27" s="1"/>
  <c r="E173" i="20"/>
  <c r="M171" i="27" s="1"/>
  <c r="E174" i="20"/>
  <c r="M172" i="27" s="1"/>
  <c r="E175" i="20"/>
  <c r="M173" i="27" s="1"/>
  <c r="E176" i="20"/>
  <c r="M174" i="27" s="1"/>
  <c r="E177" i="20"/>
  <c r="M177" i="27" s="1"/>
  <c r="E170" i="20"/>
  <c r="M168" i="27" s="1"/>
  <c r="E140" i="20"/>
  <c r="M138" i="27" s="1"/>
  <c r="E141" i="20"/>
  <c r="M139" i="27" s="1"/>
  <c r="E142" i="20"/>
  <c r="M140" i="27" s="1"/>
  <c r="E143" i="20"/>
  <c r="M141" i="27" s="1"/>
  <c r="E144" i="20"/>
  <c r="M142" i="27" s="1"/>
  <c r="E145" i="20"/>
  <c r="M143" i="27" s="1"/>
  <c r="E146" i="20"/>
  <c r="M144" i="27" s="1"/>
  <c r="E147" i="20"/>
  <c r="M145" i="27" s="1"/>
  <c r="E148" i="20"/>
  <c r="M146" i="27" s="1"/>
  <c r="E149" i="20"/>
  <c r="M147" i="27" s="1"/>
  <c r="E150" i="20"/>
  <c r="M148" i="27" s="1"/>
  <c r="E151" i="20"/>
  <c r="M149" i="27" s="1"/>
  <c r="E152" i="20"/>
  <c r="M150" i="27" s="1"/>
  <c r="E153" i="20"/>
  <c r="M151" i="27" s="1"/>
  <c r="E154" i="20"/>
  <c r="M152" i="27" s="1"/>
  <c r="E155" i="20"/>
  <c r="M153" i="27" s="1"/>
  <c r="E156" i="20"/>
  <c r="M154" i="27" s="1"/>
  <c r="E157" i="20"/>
  <c r="M155" i="27" s="1"/>
  <c r="E158" i="20"/>
  <c r="M156" i="27" s="1"/>
  <c r="E159" i="20"/>
  <c r="M157" i="27" s="1"/>
  <c r="E160" i="20"/>
  <c r="M158" i="27" s="1"/>
  <c r="E161" i="20"/>
  <c r="M159" i="27" s="1"/>
  <c r="E162" i="20"/>
  <c r="M160" i="27" s="1"/>
  <c r="E163" i="20"/>
  <c r="M161" i="27" s="1"/>
  <c r="E164" i="20"/>
  <c r="M162" i="27" s="1"/>
  <c r="E165" i="20"/>
  <c r="M163" i="27" s="1"/>
  <c r="E166" i="20"/>
  <c r="M164" i="27" s="1"/>
  <c r="E139" i="20"/>
  <c r="M137" i="27" s="1"/>
  <c r="E137" i="20"/>
  <c r="M135" i="27" s="1"/>
  <c r="E134" i="20"/>
  <c r="E133" i="20"/>
  <c r="M132" i="27" s="1"/>
  <c r="E128" i="20"/>
  <c r="E129" i="20"/>
  <c r="E130" i="20"/>
  <c r="E127" i="20"/>
  <c r="E115" i="20"/>
  <c r="M113" i="27" s="1"/>
  <c r="E116" i="20"/>
  <c r="M114" i="27" s="1"/>
  <c r="E117" i="20"/>
  <c r="M115" i="27" s="1"/>
  <c r="E118" i="20"/>
  <c r="M116" i="27" s="1"/>
  <c r="E119" i="20"/>
  <c r="M117" i="27" s="1"/>
  <c r="E120" i="20"/>
  <c r="M118" i="27" s="1"/>
  <c r="E121" i="20"/>
  <c r="M119" i="27" s="1"/>
  <c r="E122" i="20"/>
  <c r="M120" i="27" s="1"/>
  <c r="E123" i="20"/>
  <c r="M121" i="27" s="1"/>
  <c r="E124" i="20"/>
  <c r="M122" i="27" s="1"/>
  <c r="E114" i="20"/>
  <c r="M112" i="27" s="1"/>
  <c r="E83" i="20"/>
  <c r="M81" i="27" s="1"/>
  <c r="E84" i="20"/>
  <c r="M82" i="27" s="1"/>
  <c r="E85" i="20"/>
  <c r="M83" i="27" s="1"/>
  <c r="E86" i="20"/>
  <c r="M84" i="27" s="1"/>
  <c r="E87" i="20"/>
  <c r="M85" i="27" s="1"/>
  <c r="E88" i="20"/>
  <c r="M86" i="27" s="1"/>
  <c r="E89" i="20"/>
  <c r="M87" i="27" s="1"/>
  <c r="E90" i="20"/>
  <c r="M88" i="27" s="1"/>
  <c r="E91" i="20"/>
  <c r="M89" i="27" s="1"/>
  <c r="E92" i="20"/>
  <c r="M90" i="27" s="1"/>
  <c r="E93" i="20"/>
  <c r="M91" i="27" s="1"/>
  <c r="E94" i="20"/>
  <c r="M92" i="27" s="1"/>
  <c r="E95" i="20"/>
  <c r="M93" i="27" s="1"/>
  <c r="E96" i="20"/>
  <c r="M94" i="27" s="1"/>
  <c r="E97" i="20"/>
  <c r="M95" i="27" s="1"/>
  <c r="E98" i="20"/>
  <c r="M96" i="27" s="1"/>
  <c r="E99" i="20"/>
  <c r="M97" i="27" s="1"/>
  <c r="E100" i="20"/>
  <c r="M98" i="27" s="1"/>
  <c r="E101" i="20"/>
  <c r="M99" i="27" s="1"/>
  <c r="E102" i="20"/>
  <c r="M100" i="27" s="1"/>
  <c r="E103" i="20"/>
  <c r="M101" i="27" s="1"/>
  <c r="E104" i="20"/>
  <c r="M102" i="27" s="1"/>
  <c r="E105" i="20"/>
  <c r="M103" i="27" s="1"/>
  <c r="E106" i="20"/>
  <c r="M104" i="27" s="1"/>
  <c r="E107" i="20"/>
  <c r="M105" i="27" s="1"/>
  <c r="E108" i="20"/>
  <c r="M106" i="27" s="1"/>
  <c r="E109" i="20"/>
  <c r="M107" i="27" s="1"/>
  <c r="E110" i="20"/>
  <c r="M108" i="27" s="1"/>
  <c r="E111" i="20"/>
  <c r="M109" i="27" s="1"/>
  <c r="E82" i="20"/>
  <c r="M80" i="27" s="1"/>
  <c r="E43" i="20"/>
  <c r="M41" i="27" s="1"/>
  <c r="E44" i="20"/>
  <c r="M42" i="27" s="1"/>
  <c r="E45" i="20"/>
  <c r="M43" i="27" s="1"/>
  <c r="E46" i="20"/>
  <c r="M44" i="27" s="1"/>
  <c r="E47" i="20"/>
  <c r="M45" i="27" s="1"/>
  <c r="E48" i="20"/>
  <c r="M46" i="27" s="1"/>
  <c r="E49" i="20"/>
  <c r="M47" i="27" s="1"/>
  <c r="E50" i="20"/>
  <c r="M48" i="27" s="1"/>
  <c r="E51" i="20"/>
  <c r="M49" i="27" s="1"/>
  <c r="E52" i="20"/>
  <c r="M50" i="27" s="1"/>
  <c r="E53" i="20"/>
  <c r="M51" i="27" s="1"/>
  <c r="E54" i="20"/>
  <c r="M52" i="27" s="1"/>
  <c r="E55" i="20"/>
  <c r="M53" i="27" s="1"/>
  <c r="E56" i="20"/>
  <c r="M54" i="27" s="1"/>
  <c r="E57" i="20"/>
  <c r="M55" i="27" s="1"/>
  <c r="E58" i="20"/>
  <c r="M56" i="27" s="1"/>
  <c r="E59" i="20"/>
  <c r="M57" i="27" s="1"/>
  <c r="E60" i="20"/>
  <c r="M58" i="27" s="1"/>
  <c r="E61" i="20"/>
  <c r="M59" i="27" s="1"/>
  <c r="E62" i="20"/>
  <c r="M60" i="27" s="1"/>
  <c r="E63" i="20"/>
  <c r="M61" i="27" s="1"/>
  <c r="E64" i="20"/>
  <c r="M62" i="27" s="1"/>
  <c r="E65" i="20"/>
  <c r="M63" i="27" s="1"/>
  <c r="E66" i="20"/>
  <c r="M64" i="27" s="1"/>
  <c r="E67" i="20"/>
  <c r="M65" i="27" s="1"/>
  <c r="E68" i="20"/>
  <c r="M66" i="27" s="1"/>
  <c r="E69" i="20"/>
  <c r="M67" i="27" s="1"/>
  <c r="E70" i="20"/>
  <c r="M68" i="27" s="1"/>
  <c r="E71" i="20"/>
  <c r="M69" i="27" s="1"/>
  <c r="E72" i="20"/>
  <c r="M70" i="27" s="1"/>
  <c r="E73" i="20"/>
  <c r="M71" i="27" s="1"/>
  <c r="E74" i="20"/>
  <c r="M72" i="27" s="1"/>
  <c r="E75" i="20"/>
  <c r="M73" i="27" s="1"/>
  <c r="E76" i="20"/>
  <c r="M74" i="27" s="1"/>
  <c r="E77" i="20"/>
  <c r="M75" i="27" s="1"/>
  <c r="E78" i="20"/>
  <c r="M76" i="27" s="1"/>
  <c r="E79" i="20"/>
  <c r="M77" i="27" s="1"/>
  <c r="E42" i="20"/>
  <c r="M40" i="27" s="1"/>
  <c r="E36" i="20"/>
  <c r="M34" i="27" s="1"/>
  <c r="E37" i="20"/>
  <c r="M35" i="27" s="1"/>
  <c r="E38" i="20"/>
  <c r="M36" i="27" s="1"/>
  <c r="E39" i="20"/>
  <c r="M37" i="27" s="1"/>
  <c r="E35" i="20"/>
  <c r="M33" i="27" s="1"/>
  <c r="E34" i="20"/>
  <c r="M32" i="27" s="1"/>
  <c r="E30" i="20"/>
  <c r="M28" i="27" s="1"/>
  <c r="E29" i="20"/>
  <c r="M27" i="27" s="1"/>
  <c r="E22" i="20"/>
  <c r="E25" i="20"/>
  <c r="E26" i="20"/>
  <c r="E21" i="20"/>
  <c r="E15" i="20"/>
  <c r="M15" i="27" s="1"/>
  <c r="E16" i="20"/>
  <c r="M16" i="27" s="1"/>
  <c r="E17" i="20"/>
  <c r="M17" i="27" s="1"/>
  <c r="E18" i="20"/>
  <c r="M18" i="27" s="1"/>
  <c r="D13" i="30"/>
  <c r="E13" i="30" s="1"/>
  <c r="E174" i="30"/>
  <c r="E175" i="30"/>
  <c r="E176" i="30"/>
  <c r="E177" i="30"/>
  <c r="E178" i="30"/>
  <c r="E179" i="30"/>
  <c r="E180" i="30"/>
  <c r="E181" i="30"/>
  <c r="E182" i="30"/>
  <c r="E183" i="30"/>
  <c r="E171" i="30"/>
  <c r="E170" i="30"/>
  <c r="E138" i="30"/>
  <c r="E139" i="30"/>
  <c r="E140" i="30"/>
  <c r="E141" i="30"/>
  <c r="E142" i="30"/>
  <c r="E143" i="30"/>
  <c r="E144" i="30"/>
  <c r="E145" i="30"/>
  <c r="E146" i="30"/>
  <c r="E147" i="30"/>
  <c r="E148" i="30"/>
  <c r="E149" i="30"/>
  <c r="E150" i="30"/>
  <c r="E151" i="30"/>
  <c r="E152" i="30"/>
  <c r="E153" i="30"/>
  <c r="E154" i="30"/>
  <c r="E155" i="30"/>
  <c r="E156" i="30"/>
  <c r="E157" i="30"/>
  <c r="E158" i="30"/>
  <c r="E159" i="30"/>
  <c r="E160" i="30"/>
  <c r="E161" i="30"/>
  <c r="E162" i="30"/>
  <c r="E163" i="30"/>
  <c r="E164" i="30"/>
  <c r="E165" i="30"/>
  <c r="E166" i="30"/>
  <c r="E134" i="30"/>
  <c r="E133" i="30"/>
  <c r="E115" i="30"/>
  <c r="E116" i="30"/>
  <c r="E117" i="30"/>
  <c r="E118" i="30"/>
  <c r="E119" i="30"/>
  <c r="E120" i="30"/>
  <c r="E121" i="30"/>
  <c r="E122" i="30"/>
  <c r="E123" i="30"/>
  <c r="E124" i="30"/>
  <c r="E127" i="30"/>
  <c r="E128" i="30"/>
  <c r="E129" i="30"/>
  <c r="E130" i="30"/>
  <c r="E114" i="30"/>
  <c r="E111" i="30"/>
  <c r="E110" i="30"/>
  <c r="E109" i="30"/>
  <c r="E108" i="30"/>
  <c r="E107" i="30"/>
  <c r="E106" i="30"/>
  <c r="E105" i="30"/>
  <c r="E104" i="30"/>
  <c r="E103" i="30"/>
  <c r="E102" i="30"/>
  <c r="E101" i="30"/>
  <c r="E100" i="30"/>
  <c r="E99" i="30"/>
  <c r="E98" i="30"/>
  <c r="E97" i="30"/>
  <c r="E96" i="30"/>
  <c r="E95" i="30"/>
  <c r="E94" i="30"/>
  <c r="E93" i="30"/>
  <c r="E92" i="30"/>
  <c r="E91" i="30"/>
  <c r="E90" i="30"/>
  <c r="E89" i="30"/>
  <c r="E88" i="30"/>
  <c r="E87" i="30"/>
  <c r="E86" i="30"/>
  <c r="E85" i="30"/>
  <c r="E84" i="30"/>
  <c r="E83" i="30"/>
  <c r="E82" i="30"/>
  <c r="E79" i="30"/>
  <c r="E78" i="30"/>
  <c r="E77" i="30"/>
  <c r="E76" i="30"/>
  <c r="E75" i="30"/>
  <c r="E74" i="30"/>
  <c r="E73" i="30"/>
  <c r="E72" i="30"/>
  <c r="E71" i="30"/>
  <c r="E70" i="30"/>
  <c r="E69" i="30"/>
  <c r="E68" i="30"/>
  <c r="E67" i="30"/>
  <c r="E66" i="30"/>
  <c r="E65" i="30"/>
  <c r="E64" i="30"/>
  <c r="E63" i="30"/>
  <c r="E62" i="30"/>
  <c r="E61" i="30"/>
  <c r="E60" i="30"/>
  <c r="E59" i="30"/>
  <c r="E58" i="30"/>
  <c r="E57" i="30"/>
  <c r="E56" i="30"/>
  <c r="E55" i="30"/>
  <c r="E54" i="30"/>
  <c r="E53" i="30"/>
  <c r="E52" i="30"/>
  <c r="E51" i="30"/>
  <c r="E50" i="30"/>
  <c r="E49" i="30"/>
  <c r="E48" i="30"/>
  <c r="E47" i="30"/>
  <c r="E46" i="30"/>
  <c r="E45" i="30"/>
  <c r="E44" i="30"/>
  <c r="E43" i="30"/>
  <c r="E42" i="30"/>
  <c r="E38" i="30"/>
  <c r="E37" i="30"/>
  <c r="E36" i="30"/>
  <c r="E35" i="30"/>
  <c r="E34" i="30"/>
  <c r="E24" i="30"/>
  <c r="E25" i="30"/>
  <c r="E26" i="30"/>
  <c r="E27" i="30"/>
  <c r="E28" i="30"/>
  <c r="E29" i="30"/>
  <c r="E30" i="30"/>
  <c r="E14" i="30"/>
  <c r="E15" i="30"/>
  <c r="E16" i="30"/>
  <c r="E17" i="30"/>
  <c r="E18" i="30"/>
  <c r="E171" i="1"/>
  <c r="E172" i="1"/>
  <c r="D170" i="27" s="1"/>
  <c r="E173" i="1"/>
  <c r="E174" i="1"/>
  <c r="E175" i="1"/>
  <c r="E176" i="1"/>
  <c r="E177" i="1"/>
  <c r="E170" i="1"/>
  <c r="E140" i="1"/>
  <c r="D138" i="27" s="1"/>
  <c r="E141" i="1"/>
  <c r="D139" i="27" s="1"/>
  <c r="E142" i="1"/>
  <c r="D140" i="27" s="1"/>
  <c r="E143" i="1"/>
  <c r="D141" i="27" s="1"/>
  <c r="E144" i="1"/>
  <c r="D142" i="27" s="1"/>
  <c r="E145" i="1"/>
  <c r="D143" i="27" s="1"/>
  <c r="E146" i="1"/>
  <c r="D144" i="27" s="1"/>
  <c r="E147" i="1"/>
  <c r="D145" i="27" s="1"/>
  <c r="E148" i="1"/>
  <c r="D146" i="27" s="1"/>
  <c r="E149" i="1"/>
  <c r="D147" i="27" s="1"/>
  <c r="E150" i="1"/>
  <c r="D148" i="27" s="1"/>
  <c r="E151" i="1"/>
  <c r="D149" i="27" s="1"/>
  <c r="E152" i="1"/>
  <c r="D150" i="27" s="1"/>
  <c r="E153" i="1"/>
  <c r="D151" i="27" s="1"/>
  <c r="E154" i="1"/>
  <c r="D152" i="27" s="1"/>
  <c r="E155" i="1"/>
  <c r="D153" i="27" s="1"/>
  <c r="E156" i="1"/>
  <c r="D154" i="27" s="1"/>
  <c r="E157" i="1"/>
  <c r="D155" i="27" s="1"/>
  <c r="E158" i="1"/>
  <c r="D156" i="27" s="1"/>
  <c r="E159" i="1"/>
  <c r="D157" i="27" s="1"/>
  <c r="E160" i="1"/>
  <c r="D158" i="27" s="1"/>
  <c r="E161" i="1"/>
  <c r="D159" i="27" s="1"/>
  <c r="E162" i="1"/>
  <c r="D160" i="27" s="1"/>
  <c r="E163" i="1"/>
  <c r="D161" i="27" s="1"/>
  <c r="E164" i="1"/>
  <c r="D162" i="27" s="1"/>
  <c r="E165" i="1"/>
  <c r="D163" i="27" s="1"/>
  <c r="E166" i="1"/>
  <c r="D164" i="27" s="1"/>
  <c r="E139" i="1"/>
  <c r="D137" i="27" s="1"/>
  <c r="E137" i="1"/>
  <c r="D135" i="27" s="1"/>
  <c r="E133" i="1"/>
  <c r="D131" i="27" s="1"/>
  <c r="E128" i="1"/>
  <c r="D126" i="27" s="1"/>
  <c r="E129" i="1"/>
  <c r="D127" i="27" s="1"/>
  <c r="E130" i="1"/>
  <c r="D128" i="27" s="1"/>
  <c r="E127" i="1"/>
  <c r="D125" i="27" s="1"/>
  <c r="E115" i="1"/>
  <c r="D113" i="27" s="1"/>
  <c r="E116" i="1"/>
  <c r="D114" i="27" s="1"/>
  <c r="E117" i="1"/>
  <c r="D115" i="27" s="1"/>
  <c r="E118" i="1"/>
  <c r="D116" i="27" s="1"/>
  <c r="E119" i="1"/>
  <c r="D117" i="27" s="1"/>
  <c r="E120" i="1"/>
  <c r="D118" i="27" s="1"/>
  <c r="E121" i="1"/>
  <c r="D119" i="27" s="1"/>
  <c r="E122" i="1"/>
  <c r="D120" i="27" s="1"/>
  <c r="E123" i="1"/>
  <c r="D121" i="27" s="1"/>
  <c r="E114" i="1"/>
  <c r="D112" i="27" s="1"/>
  <c r="E83" i="1"/>
  <c r="D81" i="27" s="1"/>
  <c r="E84" i="1"/>
  <c r="D82" i="27" s="1"/>
  <c r="E85" i="1"/>
  <c r="D83" i="27" s="1"/>
  <c r="E86" i="1"/>
  <c r="D84" i="27" s="1"/>
  <c r="E87" i="1"/>
  <c r="D85" i="27" s="1"/>
  <c r="E88" i="1"/>
  <c r="D86" i="27" s="1"/>
  <c r="E89" i="1"/>
  <c r="D87" i="27" s="1"/>
  <c r="E90" i="1"/>
  <c r="D88" i="27" s="1"/>
  <c r="E91" i="1"/>
  <c r="D89" i="27" s="1"/>
  <c r="E92" i="1"/>
  <c r="D90" i="27" s="1"/>
  <c r="E93" i="1"/>
  <c r="D91" i="27" s="1"/>
  <c r="E94" i="1"/>
  <c r="D92" i="27" s="1"/>
  <c r="E95" i="1"/>
  <c r="D93" i="27" s="1"/>
  <c r="E96" i="1"/>
  <c r="D94" i="27" s="1"/>
  <c r="E97" i="1"/>
  <c r="D95" i="27" s="1"/>
  <c r="E98" i="1"/>
  <c r="D96" i="27" s="1"/>
  <c r="E99" i="1"/>
  <c r="D97" i="27" s="1"/>
  <c r="E100" i="1"/>
  <c r="D98" i="27" s="1"/>
  <c r="E101" i="1"/>
  <c r="D99" i="27" s="1"/>
  <c r="E102" i="1"/>
  <c r="D100" i="27" s="1"/>
  <c r="E103" i="1"/>
  <c r="D101" i="27" s="1"/>
  <c r="E104" i="1"/>
  <c r="D102" i="27" s="1"/>
  <c r="E105" i="1"/>
  <c r="D103" i="27" s="1"/>
  <c r="E106" i="1"/>
  <c r="D104" i="27" s="1"/>
  <c r="E107" i="1"/>
  <c r="D105" i="27" s="1"/>
  <c r="E108" i="1"/>
  <c r="D106" i="27" s="1"/>
  <c r="E109" i="1"/>
  <c r="D107" i="27" s="1"/>
  <c r="E110" i="1"/>
  <c r="D108" i="27" s="1"/>
  <c r="E111" i="1"/>
  <c r="D109" i="27" s="1"/>
  <c r="E82" i="1"/>
  <c r="D80" i="27" s="1"/>
  <c r="E43" i="1"/>
  <c r="D41" i="27" s="1"/>
  <c r="E44" i="1"/>
  <c r="D42" i="27" s="1"/>
  <c r="E45" i="1"/>
  <c r="D43" i="27" s="1"/>
  <c r="E46" i="1"/>
  <c r="D44" i="27" s="1"/>
  <c r="E47" i="1"/>
  <c r="D45" i="27" s="1"/>
  <c r="E48" i="1"/>
  <c r="D46" i="27" s="1"/>
  <c r="E49" i="1"/>
  <c r="D47" i="27" s="1"/>
  <c r="E50" i="1"/>
  <c r="D48" i="27" s="1"/>
  <c r="E51" i="1"/>
  <c r="D49" i="27" s="1"/>
  <c r="E52" i="1"/>
  <c r="D50" i="27" s="1"/>
  <c r="E53" i="1"/>
  <c r="D51" i="27" s="1"/>
  <c r="E54" i="1"/>
  <c r="D52" i="27" s="1"/>
  <c r="E55" i="1"/>
  <c r="D53" i="27" s="1"/>
  <c r="E56" i="1"/>
  <c r="D54" i="27" s="1"/>
  <c r="E57" i="1"/>
  <c r="D55" i="27" s="1"/>
  <c r="E58" i="1"/>
  <c r="D56" i="27" s="1"/>
  <c r="E59" i="1"/>
  <c r="D57" i="27" s="1"/>
  <c r="E60" i="1"/>
  <c r="D58" i="27" s="1"/>
  <c r="E61" i="1"/>
  <c r="D59" i="27" s="1"/>
  <c r="E62" i="1"/>
  <c r="D60" i="27" s="1"/>
  <c r="E63" i="1"/>
  <c r="D61" i="27" s="1"/>
  <c r="E64" i="1"/>
  <c r="D62" i="27" s="1"/>
  <c r="E65" i="1"/>
  <c r="D63" i="27" s="1"/>
  <c r="E66" i="1"/>
  <c r="D64" i="27" s="1"/>
  <c r="E67" i="1"/>
  <c r="D65" i="27" s="1"/>
  <c r="E68" i="1"/>
  <c r="D66" i="27" s="1"/>
  <c r="E69" i="1"/>
  <c r="D67" i="27" s="1"/>
  <c r="E70" i="1"/>
  <c r="D68" i="27" s="1"/>
  <c r="E71" i="1"/>
  <c r="D69" i="27" s="1"/>
  <c r="E72" i="1"/>
  <c r="D70" i="27" s="1"/>
  <c r="E73" i="1"/>
  <c r="D71" i="27" s="1"/>
  <c r="E74" i="1"/>
  <c r="D72" i="27" s="1"/>
  <c r="E75" i="1"/>
  <c r="D73" i="27" s="1"/>
  <c r="E76" i="1"/>
  <c r="D74" i="27" s="1"/>
  <c r="E77" i="1"/>
  <c r="D75" i="27" s="1"/>
  <c r="E78" i="1"/>
  <c r="D76" i="27" s="1"/>
  <c r="E79" i="1"/>
  <c r="D77" i="27" s="1"/>
  <c r="E42" i="1"/>
  <c r="D40" i="27" s="1"/>
  <c r="E39" i="1"/>
  <c r="E38" i="1"/>
  <c r="D36" i="27" s="1"/>
  <c r="E37" i="1"/>
  <c r="D35" i="27" s="1"/>
  <c r="E36" i="1"/>
  <c r="D34" i="27" s="1"/>
  <c r="E35" i="1"/>
  <c r="D33" i="27" s="1"/>
  <c r="E34" i="1"/>
  <c r="E30" i="1"/>
  <c r="D28" i="27" s="1"/>
  <c r="E29" i="1"/>
  <c r="D27" i="27" s="1"/>
  <c r="D22" i="27"/>
  <c r="E24" i="1"/>
  <c r="E25" i="1"/>
  <c r="D23" i="27" s="1"/>
  <c r="C23" i="27" s="1"/>
  <c r="E26" i="1"/>
  <c r="E21" i="1"/>
  <c r="D21" i="27" s="1"/>
  <c r="E15" i="1"/>
  <c r="D15" i="27" s="1"/>
  <c r="E13" i="1"/>
  <c r="D13" i="27" s="1"/>
  <c r="K37" i="1"/>
  <c r="K35" i="27" s="1"/>
  <c r="K36" i="1"/>
  <c r="K34" i="27" s="1"/>
  <c r="K35" i="1"/>
  <c r="K33" i="27" s="1"/>
  <c r="K19" i="1"/>
  <c r="H31" i="28"/>
  <c r="F30" i="28"/>
  <c r="G30" i="28" s="1"/>
  <c r="C30" i="28"/>
  <c r="H15" i="28"/>
  <c r="F14" i="28"/>
  <c r="G14" i="28" s="1"/>
  <c r="D175" i="27"/>
  <c r="D174" i="27"/>
  <c r="D173" i="27"/>
  <c r="D172" i="27"/>
  <c r="AC164" i="27"/>
  <c r="AC163" i="27"/>
  <c r="AC162" i="27"/>
  <c r="AC161" i="27"/>
  <c r="AC160" i="27"/>
  <c r="AC159" i="27"/>
  <c r="AC158" i="27"/>
  <c r="AC157" i="27"/>
  <c r="AC156" i="27"/>
  <c r="AC155" i="27"/>
  <c r="AC154" i="27"/>
  <c r="AC153" i="27"/>
  <c r="AC152" i="27"/>
  <c r="AC151" i="27"/>
  <c r="AC150" i="27"/>
  <c r="AC149" i="27"/>
  <c r="AC148" i="27"/>
  <c r="AC147" i="27"/>
  <c r="AC146" i="27"/>
  <c r="AC145" i="27"/>
  <c r="AC144" i="27"/>
  <c r="AC143" i="27"/>
  <c r="AC142" i="27"/>
  <c r="AC141" i="27"/>
  <c r="AC140" i="27"/>
  <c r="AC139" i="27"/>
  <c r="AC138" i="27"/>
  <c r="AC137" i="27"/>
  <c r="AC135" i="27"/>
  <c r="AC131" i="27"/>
  <c r="AG127" i="27"/>
  <c r="AE127" i="27"/>
  <c r="AC127" i="27"/>
  <c r="AC126" i="27"/>
  <c r="AG125" i="27"/>
  <c r="AF125" i="27"/>
  <c r="AE125" i="27"/>
  <c r="AC125" i="27"/>
  <c r="AC122" i="27"/>
  <c r="AC120" i="27"/>
  <c r="AC119" i="27"/>
  <c r="AC118" i="27"/>
  <c r="AC117" i="27"/>
  <c r="AC116" i="27"/>
  <c r="AC115" i="27"/>
  <c r="AC114" i="27"/>
  <c r="AC113" i="27"/>
  <c r="AC112" i="27"/>
  <c r="AC104" i="27"/>
  <c r="AC98" i="27"/>
  <c r="C98" i="27"/>
  <c r="AC97" i="27"/>
  <c r="AC96" i="27"/>
  <c r="AC95" i="27"/>
  <c r="AC94" i="27"/>
  <c r="AC93" i="27"/>
  <c r="AC92" i="27"/>
  <c r="AC91" i="27"/>
  <c r="AC90" i="27"/>
  <c r="AC89" i="27"/>
  <c r="AC88" i="27"/>
  <c r="AC87" i="27"/>
  <c r="AC86" i="27"/>
  <c r="AC85" i="27"/>
  <c r="AC84" i="27"/>
  <c r="AC83" i="27"/>
  <c r="AC82" i="27"/>
  <c r="AC81" i="27"/>
  <c r="AC80" i="27"/>
  <c r="AC63" i="27"/>
  <c r="AC53" i="27"/>
  <c r="AC52" i="27"/>
  <c r="AC51" i="27"/>
  <c r="AC50" i="27"/>
  <c r="AC49" i="27"/>
  <c r="AC48" i="27"/>
  <c r="AC47" i="27"/>
  <c r="AC46" i="27"/>
  <c r="AC45" i="27"/>
  <c r="AC44" i="27"/>
  <c r="AC43" i="27"/>
  <c r="AC42" i="27"/>
  <c r="AC41" i="27"/>
  <c r="AC40" i="27"/>
  <c r="E173" i="30"/>
  <c r="E172" i="30"/>
  <c r="E137" i="30"/>
  <c r="E138" i="20"/>
  <c r="E28" i="20"/>
  <c r="E27" i="20"/>
  <c r="D24" i="20"/>
  <c r="E24" i="20" s="1"/>
  <c r="D23" i="20"/>
  <c r="E23" i="20" s="1"/>
  <c r="D24" i="14"/>
  <c r="E24" i="14" s="1"/>
  <c r="D23" i="14"/>
  <c r="E23" i="14" s="1"/>
  <c r="D24" i="15"/>
  <c r="E24" i="15" s="1"/>
  <c r="D23" i="15"/>
  <c r="E23" i="15" s="1"/>
  <c r="I183" i="16"/>
  <c r="K183" i="16" s="1"/>
  <c r="I182" i="16"/>
  <c r="K182" i="16" s="1"/>
  <c r="I181" i="16"/>
  <c r="K181" i="16" s="1"/>
  <c r="I180" i="16"/>
  <c r="K180" i="16" s="1"/>
  <c r="I179" i="16"/>
  <c r="K179" i="16" s="1"/>
  <c r="I178" i="16"/>
  <c r="K178" i="16" s="1"/>
  <c r="I177" i="16"/>
  <c r="K177" i="16" s="1"/>
  <c r="E175" i="27" s="1"/>
  <c r="I176" i="16"/>
  <c r="K176" i="16" s="1"/>
  <c r="E174" i="27" s="1"/>
  <c r="I175" i="16"/>
  <c r="K175" i="16" s="1"/>
  <c r="E173" i="27" s="1"/>
  <c r="I174" i="16"/>
  <c r="K174" i="16" s="1"/>
  <c r="E172" i="27" s="1"/>
  <c r="I173" i="16"/>
  <c r="K173" i="16" s="1"/>
  <c r="E171" i="27" s="1"/>
  <c r="I172" i="16"/>
  <c r="K172" i="16" s="1"/>
  <c r="I171" i="16"/>
  <c r="K171" i="16" s="1"/>
  <c r="I170" i="16"/>
  <c r="K170" i="16" s="1"/>
  <c r="I169" i="16"/>
  <c r="K169" i="16" s="1"/>
  <c r="I168" i="16"/>
  <c r="K168" i="16" s="1"/>
  <c r="I167" i="16"/>
  <c r="K167" i="16" s="1"/>
  <c r="I166" i="16"/>
  <c r="K166" i="16" s="1"/>
  <c r="I165" i="16"/>
  <c r="K165" i="16" s="1"/>
  <c r="I164" i="16"/>
  <c r="K164" i="16" s="1"/>
  <c r="I163" i="16"/>
  <c r="K163" i="16" s="1"/>
  <c r="I162" i="16"/>
  <c r="K162" i="16" s="1"/>
  <c r="I161" i="16"/>
  <c r="K161" i="16" s="1"/>
  <c r="I160" i="16"/>
  <c r="K160" i="16" s="1"/>
  <c r="I159" i="16"/>
  <c r="K159" i="16" s="1"/>
  <c r="I158" i="16"/>
  <c r="K158" i="16" s="1"/>
  <c r="I157" i="16"/>
  <c r="K157" i="16" s="1"/>
  <c r="I156" i="16"/>
  <c r="K156" i="16" s="1"/>
  <c r="I155" i="16"/>
  <c r="K155" i="16" s="1"/>
  <c r="I154" i="16"/>
  <c r="K154" i="16" s="1"/>
  <c r="I153" i="16"/>
  <c r="K153" i="16" s="1"/>
  <c r="I152" i="16"/>
  <c r="K152" i="16" s="1"/>
  <c r="I151" i="16"/>
  <c r="K151" i="16" s="1"/>
  <c r="I150" i="16"/>
  <c r="K150" i="16" s="1"/>
  <c r="I149" i="16"/>
  <c r="K149" i="16" s="1"/>
  <c r="I148" i="16"/>
  <c r="K148" i="16" s="1"/>
  <c r="I147" i="16"/>
  <c r="K147" i="16" s="1"/>
  <c r="I146" i="16"/>
  <c r="K146" i="16" s="1"/>
  <c r="I145" i="16"/>
  <c r="K145" i="16" s="1"/>
  <c r="I144" i="16"/>
  <c r="K144" i="16" s="1"/>
  <c r="I143" i="16"/>
  <c r="K143" i="16" s="1"/>
  <c r="I142" i="16"/>
  <c r="K142" i="16" s="1"/>
  <c r="I141" i="16"/>
  <c r="K141" i="16" s="1"/>
  <c r="I140" i="16"/>
  <c r="K140" i="16" s="1"/>
  <c r="I139" i="16"/>
  <c r="K139" i="16" s="1"/>
  <c r="I138" i="16"/>
  <c r="K138" i="16" s="1"/>
  <c r="I137" i="16"/>
  <c r="K137" i="16" s="1"/>
  <c r="I136" i="16"/>
  <c r="K136" i="16" s="1"/>
  <c r="I135" i="16"/>
  <c r="K135" i="16" s="1"/>
  <c r="I134" i="16"/>
  <c r="K134" i="16" s="1"/>
  <c r="I133" i="16"/>
  <c r="K133" i="16" s="1"/>
  <c r="I132" i="16"/>
  <c r="K132" i="16" s="1"/>
  <c r="I131" i="16"/>
  <c r="K131" i="16" s="1"/>
  <c r="I130" i="16"/>
  <c r="K130" i="16" s="1"/>
  <c r="I129" i="16"/>
  <c r="K129" i="16" s="1"/>
  <c r="I128" i="16"/>
  <c r="K128" i="16" s="1"/>
  <c r="I127" i="16"/>
  <c r="K127" i="16" s="1"/>
  <c r="I126" i="16"/>
  <c r="K126" i="16" s="1"/>
  <c r="I125" i="16"/>
  <c r="K125" i="16" s="1"/>
  <c r="I124" i="16"/>
  <c r="K124" i="16" s="1"/>
  <c r="I123" i="16"/>
  <c r="K123" i="16" s="1"/>
  <c r="I122" i="16"/>
  <c r="K122" i="16" s="1"/>
  <c r="I121" i="16"/>
  <c r="K121" i="16" s="1"/>
  <c r="I120" i="16"/>
  <c r="K120" i="16" s="1"/>
  <c r="I119" i="16"/>
  <c r="K119" i="16" s="1"/>
  <c r="I118" i="16"/>
  <c r="K118" i="16" s="1"/>
  <c r="I117" i="16"/>
  <c r="K117" i="16" s="1"/>
  <c r="I116" i="16"/>
  <c r="K116" i="16" s="1"/>
  <c r="I115" i="16"/>
  <c r="K115" i="16" s="1"/>
  <c r="I114" i="16"/>
  <c r="K114" i="16" s="1"/>
  <c r="I113" i="16"/>
  <c r="K113" i="16" s="1"/>
  <c r="I112" i="16"/>
  <c r="K112" i="16" s="1"/>
  <c r="I111" i="16"/>
  <c r="K111" i="16" s="1"/>
  <c r="I110" i="16"/>
  <c r="K110" i="16" s="1"/>
  <c r="I109" i="16"/>
  <c r="K109" i="16" s="1"/>
  <c r="I108" i="16"/>
  <c r="K108" i="16" s="1"/>
  <c r="I107" i="16"/>
  <c r="K107" i="16" s="1"/>
  <c r="I106" i="16"/>
  <c r="K106" i="16" s="1"/>
  <c r="I105" i="16"/>
  <c r="K105" i="16" s="1"/>
  <c r="I104" i="16"/>
  <c r="K104" i="16" s="1"/>
  <c r="I103" i="16"/>
  <c r="K103" i="16" s="1"/>
  <c r="I102" i="16"/>
  <c r="K102" i="16" s="1"/>
  <c r="I101" i="16"/>
  <c r="K101" i="16" s="1"/>
  <c r="I100" i="16"/>
  <c r="K100" i="16" s="1"/>
  <c r="I99" i="16"/>
  <c r="K99" i="16" s="1"/>
  <c r="I98" i="16"/>
  <c r="K98" i="16" s="1"/>
  <c r="I97" i="16"/>
  <c r="K97" i="16" s="1"/>
  <c r="I96" i="16"/>
  <c r="K96" i="16" s="1"/>
  <c r="I95" i="16"/>
  <c r="K95" i="16" s="1"/>
  <c r="I94" i="16"/>
  <c r="K94" i="16" s="1"/>
  <c r="I93" i="16"/>
  <c r="K93" i="16" s="1"/>
  <c r="I92" i="16"/>
  <c r="K92" i="16" s="1"/>
  <c r="I91" i="16"/>
  <c r="K91" i="16" s="1"/>
  <c r="I90" i="16"/>
  <c r="K90" i="16" s="1"/>
  <c r="I89" i="16"/>
  <c r="K89" i="16" s="1"/>
  <c r="I88" i="16"/>
  <c r="K88" i="16" s="1"/>
  <c r="I87" i="16"/>
  <c r="K87" i="16" s="1"/>
  <c r="I86" i="16"/>
  <c r="K86" i="16" s="1"/>
  <c r="I85" i="16"/>
  <c r="K85" i="16" s="1"/>
  <c r="I84" i="16"/>
  <c r="K84" i="16" s="1"/>
  <c r="I83" i="16"/>
  <c r="K83" i="16" s="1"/>
  <c r="I82" i="16"/>
  <c r="K82" i="16" s="1"/>
  <c r="I81" i="16"/>
  <c r="K81" i="16" s="1"/>
  <c r="I80" i="16"/>
  <c r="K80" i="16" s="1"/>
  <c r="I79" i="16"/>
  <c r="K79" i="16" s="1"/>
  <c r="I78" i="16"/>
  <c r="K78" i="16" s="1"/>
  <c r="I77" i="16"/>
  <c r="K77" i="16" s="1"/>
  <c r="I76" i="16"/>
  <c r="K76" i="16" s="1"/>
  <c r="I75" i="16"/>
  <c r="K75" i="16" s="1"/>
  <c r="I74" i="16"/>
  <c r="K74" i="16" s="1"/>
  <c r="I73" i="16"/>
  <c r="K73" i="16" s="1"/>
  <c r="I72" i="16"/>
  <c r="K72" i="16" s="1"/>
  <c r="I71" i="16"/>
  <c r="K71" i="16" s="1"/>
  <c r="I70" i="16"/>
  <c r="K70" i="16" s="1"/>
  <c r="I69" i="16"/>
  <c r="K69" i="16" s="1"/>
  <c r="I68" i="16"/>
  <c r="K68" i="16" s="1"/>
  <c r="I67" i="16"/>
  <c r="K67" i="16" s="1"/>
  <c r="I66" i="16"/>
  <c r="K66" i="16" s="1"/>
  <c r="I65" i="16"/>
  <c r="K65" i="16" s="1"/>
  <c r="I64" i="16"/>
  <c r="K64" i="16" s="1"/>
  <c r="I63" i="16"/>
  <c r="K63" i="16" s="1"/>
  <c r="I62" i="16"/>
  <c r="K62" i="16" s="1"/>
  <c r="I61" i="16"/>
  <c r="K61" i="16" s="1"/>
  <c r="I60" i="16"/>
  <c r="K60" i="16" s="1"/>
  <c r="I59" i="16"/>
  <c r="K59" i="16" s="1"/>
  <c r="I58" i="16"/>
  <c r="K58" i="16" s="1"/>
  <c r="I57" i="16"/>
  <c r="K57" i="16" s="1"/>
  <c r="I56" i="16"/>
  <c r="K56" i="16" s="1"/>
  <c r="I55" i="16"/>
  <c r="K55" i="16" s="1"/>
  <c r="I54" i="16"/>
  <c r="K54" i="16" s="1"/>
  <c r="I53" i="16"/>
  <c r="K53" i="16" s="1"/>
  <c r="I52" i="16"/>
  <c r="K52" i="16" s="1"/>
  <c r="I51" i="16"/>
  <c r="K51" i="16" s="1"/>
  <c r="I50" i="16"/>
  <c r="K50" i="16" s="1"/>
  <c r="I49" i="16"/>
  <c r="K49" i="16" s="1"/>
  <c r="I48" i="16"/>
  <c r="K48" i="16" s="1"/>
  <c r="I47" i="16"/>
  <c r="K47" i="16" s="1"/>
  <c r="I46" i="16"/>
  <c r="K46" i="16" s="1"/>
  <c r="I45" i="16"/>
  <c r="K45" i="16" s="1"/>
  <c r="I44" i="16"/>
  <c r="K44" i="16" s="1"/>
  <c r="I43" i="16"/>
  <c r="K43" i="16" s="1"/>
  <c r="I42" i="16"/>
  <c r="K42" i="16" s="1"/>
  <c r="I41" i="16"/>
  <c r="K41" i="16" s="1"/>
  <c r="I40" i="16"/>
  <c r="K40" i="16" s="1"/>
  <c r="I39" i="16"/>
  <c r="K39" i="16" s="1"/>
  <c r="I38" i="16"/>
  <c r="K38" i="16" s="1"/>
  <c r="I37" i="16"/>
  <c r="K37" i="16" s="1"/>
  <c r="I36" i="16"/>
  <c r="K36" i="16" s="1"/>
  <c r="I35" i="16"/>
  <c r="K35" i="16" s="1"/>
  <c r="I34" i="16"/>
  <c r="K34" i="16" s="1"/>
  <c r="I33" i="16"/>
  <c r="K33" i="16" s="1"/>
  <c r="I32" i="16"/>
  <c r="K32" i="16" s="1"/>
  <c r="I31" i="16"/>
  <c r="K31" i="16" s="1"/>
  <c r="I30" i="16"/>
  <c r="K30" i="16" s="1"/>
  <c r="E28" i="27" s="1"/>
  <c r="I29" i="16"/>
  <c r="K29" i="16" s="1"/>
  <c r="E27" i="27" s="1"/>
  <c r="I28" i="16"/>
  <c r="K28" i="16" s="1"/>
  <c r="I27" i="16"/>
  <c r="K27" i="16" s="1"/>
  <c r="I26" i="16"/>
  <c r="K26" i="16" s="1"/>
  <c r="I25" i="16"/>
  <c r="K25" i="16" s="1"/>
  <c r="I24" i="16"/>
  <c r="K24" i="16" s="1"/>
  <c r="I23" i="16"/>
  <c r="K23" i="16" s="1"/>
  <c r="I22" i="16"/>
  <c r="K22" i="16" s="1"/>
  <c r="I21" i="16"/>
  <c r="K21" i="16" s="1"/>
  <c r="I20" i="16"/>
  <c r="K20" i="16" s="1"/>
  <c r="I19" i="16"/>
  <c r="K19" i="16" s="1"/>
  <c r="I18" i="16"/>
  <c r="K18" i="16" s="1"/>
  <c r="I17" i="16"/>
  <c r="K17" i="16" s="1"/>
  <c r="I16" i="16"/>
  <c r="K16" i="16" s="1"/>
  <c r="I15" i="16"/>
  <c r="K15" i="16" s="1"/>
  <c r="I14" i="16"/>
  <c r="K14" i="16" s="1"/>
  <c r="E14" i="27" s="1"/>
  <c r="I13" i="16"/>
  <c r="K13" i="16" s="1"/>
  <c r="E183" i="1"/>
  <c r="D183" i="27" s="1"/>
  <c r="E182" i="1"/>
  <c r="D182" i="27" s="1"/>
  <c r="E181" i="1"/>
  <c r="D181" i="27" s="1"/>
  <c r="E180" i="1"/>
  <c r="D180" i="27" s="1"/>
  <c r="E179" i="1"/>
  <c r="D179" i="27" s="1"/>
  <c r="E134" i="1"/>
  <c r="E126" i="1"/>
  <c r="E124" i="1"/>
  <c r="D122" i="27" s="1"/>
  <c r="E18" i="1"/>
  <c r="E17" i="1"/>
  <c r="E16" i="1"/>
  <c r="G77" i="27" l="1"/>
  <c r="I77" i="27" s="1"/>
  <c r="K15" i="27"/>
  <c r="G179" i="27"/>
  <c r="I179" i="27" s="1"/>
  <c r="G28" i="27"/>
  <c r="I28" i="27" s="1"/>
  <c r="N28" i="27" s="1"/>
  <c r="P28" i="27" s="1"/>
  <c r="Q28" i="27" s="1"/>
  <c r="R28" i="27" s="1"/>
  <c r="G118" i="27"/>
  <c r="I118" i="27" s="1"/>
  <c r="J118" i="27" s="1"/>
  <c r="G55" i="27"/>
  <c r="I55" i="27" s="1"/>
  <c r="G131" i="27"/>
  <c r="I131" i="27" s="1"/>
  <c r="G163" i="27"/>
  <c r="I163" i="27" s="1"/>
  <c r="J163" i="27" s="1"/>
  <c r="G139" i="27"/>
  <c r="I139" i="27" s="1"/>
  <c r="G141" i="27"/>
  <c r="I141" i="27" s="1"/>
  <c r="G80" i="27"/>
  <c r="I80" i="27" s="1"/>
  <c r="G61" i="27"/>
  <c r="I61" i="27" s="1"/>
  <c r="G81" i="27"/>
  <c r="I81" i="27" s="1"/>
  <c r="G170" i="27"/>
  <c r="I170" i="27" s="1"/>
  <c r="K170" i="27" s="1"/>
  <c r="G122" i="27"/>
  <c r="I122" i="27" s="1"/>
  <c r="L122" i="27" s="1"/>
  <c r="G98" i="27"/>
  <c r="I98" i="27" s="1"/>
  <c r="N98" i="27" s="1"/>
  <c r="G34" i="27"/>
  <c r="I34" i="27" s="1"/>
  <c r="G104" i="27"/>
  <c r="I104" i="27" s="1"/>
  <c r="G103" i="27"/>
  <c r="I103" i="27" s="1"/>
  <c r="G120" i="27"/>
  <c r="I120" i="27" s="1"/>
  <c r="G23" i="27"/>
  <c r="I23" i="27" s="1"/>
  <c r="N23" i="27" s="1"/>
  <c r="P23" i="27" s="1"/>
  <c r="Q23" i="27" s="1"/>
  <c r="R23" i="27" s="1"/>
  <c r="G116" i="27"/>
  <c r="I116" i="27" s="1"/>
  <c r="G150" i="27"/>
  <c r="I150" i="27" s="1"/>
  <c r="L150" i="27" s="1"/>
  <c r="M175" i="27"/>
  <c r="K13" i="27"/>
  <c r="G117" i="27"/>
  <c r="I117" i="27" s="1"/>
  <c r="G119" i="27"/>
  <c r="I119" i="27" s="1"/>
  <c r="G102" i="27"/>
  <c r="I102" i="27" s="1"/>
  <c r="G174" i="27"/>
  <c r="I174" i="27" s="1"/>
  <c r="K174" i="27" s="1"/>
  <c r="G100" i="27"/>
  <c r="I100" i="27" s="1"/>
  <c r="J100" i="27" s="1"/>
  <c r="G76" i="27"/>
  <c r="I76" i="27" s="1"/>
  <c r="L76" i="27" s="1"/>
  <c r="G52" i="27"/>
  <c r="I52" i="27" s="1"/>
  <c r="N52" i="27" s="1"/>
  <c r="G53" i="27"/>
  <c r="I53" i="27" s="1"/>
  <c r="N53" i="27" s="1"/>
  <c r="G82" i="27"/>
  <c r="I82" i="27" s="1"/>
  <c r="H22" i="27"/>
  <c r="G115" i="27"/>
  <c r="I115" i="27" s="1"/>
  <c r="N115" i="27" s="1"/>
  <c r="G13" i="27"/>
  <c r="I13" i="27" s="1"/>
  <c r="P13" i="27" s="1"/>
  <c r="G46" i="27"/>
  <c r="I46" i="27" s="1"/>
  <c r="G92" i="27"/>
  <c r="I92" i="27" s="1"/>
  <c r="L92" i="27" s="1"/>
  <c r="G71" i="27"/>
  <c r="I71" i="27" s="1"/>
  <c r="N71" i="27" s="1"/>
  <c r="G45" i="27"/>
  <c r="I45" i="27" s="1"/>
  <c r="G91" i="27"/>
  <c r="I91" i="27" s="1"/>
  <c r="N91" i="27" s="1"/>
  <c r="G182" i="27"/>
  <c r="I182" i="27" s="1"/>
  <c r="G48" i="27"/>
  <c r="I48" i="27" s="1"/>
  <c r="G21" i="27"/>
  <c r="I21" i="27" s="1"/>
  <c r="G44" i="27"/>
  <c r="I44" i="27" s="1"/>
  <c r="G181" i="27"/>
  <c r="I181" i="27" s="1"/>
  <c r="G35" i="27"/>
  <c r="I35" i="27" s="1"/>
  <c r="G72" i="27"/>
  <c r="I72" i="27" s="1"/>
  <c r="N72" i="27" s="1"/>
  <c r="G142" i="27"/>
  <c r="I142" i="27" s="1"/>
  <c r="K142" i="27" s="1"/>
  <c r="G101" i="27"/>
  <c r="I101" i="27" s="1"/>
  <c r="K101" i="27" s="1"/>
  <c r="G121" i="27"/>
  <c r="I121" i="27" s="1"/>
  <c r="N121" i="27" s="1"/>
  <c r="G74" i="27"/>
  <c r="I74" i="27" s="1"/>
  <c r="N74" i="27" s="1"/>
  <c r="G50" i="27"/>
  <c r="I50" i="27" s="1"/>
  <c r="N50" i="27" s="1"/>
  <c r="G155" i="27"/>
  <c r="I155" i="27" s="1"/>
  <c r="G99" i="27"/>
  <c r="I99" i="27" s="1"/>
  <c r="J99" i="27" s="1"/>
  <c r="G27" i="27"/>
  <c r="I27" i="27" s="1"/>
  <c r="G75" i="27"/>
  <c r="I75" i="27" s="1"/>
  <c r="N75" i="27" s="1"/>
  <c r="G51" i="27"/>
  <c r="I51" i="27" s="1"/>
  <c r="J51" i="27" s="1"/>
  <c r="G97" i="27"/>
  <c r="I97" i="27" s="1"/>
  <c r="N97" i="27" s="1"/>
  <c r="G73" i="27"/>
  <c r="I73" i="27" s="1"/>
  <c r="N73" i="27" s="1"/>
  <c r="G49" i="27"/>
  <c r="I49" i="27" s="1"/>
  <c r="K49" i="27" s="1"/>
  <c r="G47" i="27"/>
  <c r="I47" i="27" s="1"/>
  <c r="J47" i="27" s="1"/>
  <c r="G157" i="27"/>
  <c r="I157" i="27" s="1"/>
  <c r="G69" i="27"/>
  <c r="I69" i="27" s="1"/>
  <c r="L69" i="27" s="1"/>
  <c r="G68" i="27"/>
  <c r="I68" i="27" s="1"/>
  <c r="G143" i="27"/>
  <c r="I143" i="27" s="1"/>
  <c r="J143" i="27" s="1"/>
  <c r="G126" i="27"/>
  <c r="I126" i="27" s="1"/>
  <c r="J126" i="27" s="1"/>
  <c r="G154" i="27"/>
  <c r="I154" i="27" s="1"/>
  <c r="G173" i="27"/>
  <c r="I173" i="27" s="1"/>
  <c r="G145" i="27"/>
  <c r="I145" i="27" s="1"/>
  <c r="L145" i="27" s="1"/>
  <c r="G144" i="27"/>
  <c r="I144" i="27" s="1"/>
  <c r="N144" i="27" s="1"/>
  <c r="G54" i="27"/>
  <c r="I54" i="27" s="1"/>
  <c r="G70" i="27"/>
  <c r="I70" i="27" s="1"/>
  <c r="N70" i="27" s="1"/>
  <c r="G127" i="27"/>
  <c r="I127" i="27" s="1"/>
  <c r="K127" i="27" s="1"/>
  <c r="G67" i="27"/>
  <c r="I67" i="27" s="1"/>
  <c r="L67" i="27" s="1"/>
  <c r="F22" i="27"/>
  <c r="G22" i="27" s="1"/>
  <c r="G180" i="27"/>
  <c r="I180" i="27" s="1"/>
  <c r="G183" i="27"/>
  <c r="I183" i="27" s="1"/>
  <c r="G42" i="27"/>
  <c r="I42" i="27" s="1"/>
  <c r="N42" i="27" s="1"/>
  <c r="G96" i="27"/>
  <c r="I96" i="27" s="1"/>
  <c r="L96" i="27" s="1"/>
  <c r="G149" i="27"/>
  <c r="I149" i="27" s="1"/>
  <c r="N149" i="27" s="1"/>
  <c r="I17" i="27"/>
  <c r="L17" i="27" s="1"/>
  <c r="C18" i="27" s="1"/>
  <c r="D18" i="27" s="1"/>
  <c r="G18" i="27" s="1"/>
  <c r="I18" i="27" s="1"/>
  <c r="G95" i="27"/>
  <c r="I95" i="27" s="1"/>
  <c r="L95" i="27" s="1"/>
  <c r="G148" i="27"/>
  <c r="I148" i="27" s="1"/>
  <c r="L148" i="27" s="1"/>
  <c r="G160" i="27"/>
  <c r="I160" i="27" s="1"/>
  <c r="J160" i="27" s="1"/>
  <c r="G40" i="27"/>
  <c r="I40" i="27" s="1"/>
  <c r="K40" i="27" s="1"/>
  <c r="G94" i="27"/>
  <c r="I94" i="27" s="1"/>
  <c r="N94" i="27" s="1"/>
  <c r="G125" i="27"/>
  <c r="I125" i="27" s="1"/>
  <c r="N125" i="27" s="1"/>
  <c r="G147" i="27"/>
  <c r="I147" i="27" s="1"/>
  <c r="K147" i="27" s="1"/>
  <c r="G135" i="27"/>
  <c r="I135" i="27" s="1"/>
  <c r="K135" i="27" s="1"/>
  <c r="G93" i="27"/>
  <c r="I93" i="27" s="1"/>
  <c r="K93" i="27" s="1"/>
  <c r="G128" i="27"/>
  <c r="I128" i="27" s="1"/>
  <c r="M128" i="27" s="1"/>
  <c r="G146" i="27"/>
  <c r="I146" i="27" s="1"/>
  <c r="K146" i="27" s="1"/>
  <c r="G86" i="27"/>
  <c r="I86" i="27" s="1"/>
  <c r="N86" i="27" s="1"/>
  <c r="P16" i="27"/>
  <c r="I16" i="27" s="1"/>
  <c r="G16" i="27" s="1"/>
  <c r="D16" i="27" s="1"/>
  <c r="G113" i="27"/>
  <c r="I113" i="27" s="1"/>
  <c r="C33" i="27"/>
  <c r="L32" i="27" s="1"/>
  <c r="I32" i="27" s="1"/>
  <c r="G33" i="27"/>
  <c r="I33" i="27" s="1"/>
  <c r="G161" i="27"/>
  <c r="I161" i="27" s="1"/>
  <c r="G162" i="27"/>
  <c r="I162" i="27" s="1"/>
  <c r="G65" i="27"/>
  <c r="I65" i="27" s="1"/>
  <c r="G114" i="27"/>
  <c r="I114" i="27" s="1"/>
  <c r="G109" i="27"/>
  <c r="I109" i="27" s="1"/>
  <c r="G63" i="27"/>
  <c r="I63" i="27" s="1"/>
  <c r="G112" i="27"/>
  <c r="I112" i="27" s="1"/>
  <c r="G64" i="27"/>
  <c r="I64" i="27" s="1"/>
  <c r="G66" i="27"/>
  <c r="I66" i="27" s="1"/>
  <c r="G156" i="27"/>
  <c r="I156" i="27" s="1"/>
  <c r="G90" i="27"/>
  <c r="I90" i="27" s="1"/>
  <c r="I132" i="27"/>
  <c r="G83" i="27"/>
  <c r="I83" i="27" s="1"/>
  <c r="G84" i="27"/>
  <c r="I84" i="27" s="1"/>
  <c r="G172" i="27"/>
  <c r="I172" i="27" s="1"/>
  <c r="G89" i="27"/>
  <c r="I89" i="27" s="1"/>
  <c r="G36" i="27"/>
  <c r="I36" i="27" s="1"/>
  <c r="G88" i="27"/>
  <c r="I88" i="27" s="1"/>
  <c r="G137" i="27"/>
  <c r="I137" i="27" s="1"/>
  <c r="G138" i="27"/>
  <c r="I138" i="27" s="1"/>
  <c r="G59" i="27"/>
  <c r="I59" i="27" s="1"/>
  <c r="G158" i="27"/>
  <c r="I158" i="27" s="1"/>
  <c r="G60" i="27"/>
  <c r="I60" i="27" s="1"/>
  <c r="J15" i="27"/>
  <c r="E15" i="27" s="1"/>
  <c r="G15" i="27" s="1"/>
  <c r="I15" i="27" s="1"/>
  <c r="G107" i="27"/>
  <c r="I107" i="27" s="1"/>
  <c r="G105" i="27"/>
  <c r="I105" i="27" s="1"/>
  <c r="G43" i="27"/>
  <c r="I43" i="27" s="1"/>
  <c r="G108" i="27"/>
  <c r="I108" i="27" s="1"/>
  <c r="G85" i="27"/>
  <c r="I85" i="27" s="1"/>
  <c r="G106" i="27"/>
  <c r="I106" i="27" s="1"/>
  <c r="G159" i="27"/>
  <c r="I159" i="27" s="1"/>
  <c r="G56" i="27"/>
  <c r="I56" i="27" s="1"/>
  <c r="G87" i="27"/>
  <c r="I87" i="27" s="1"/>
  <c r="G41" i="27"/>
  <c r="I41" i="27" s="1"/>
  <c r="G164" i="27"/>
  <c r="I164" i="27" s="1"/>
  <c r="G140" i="27"/>
  <c r="I140" i="27" s="1"/>
  <c r="G62" i="27"/>
  <c r="I62" i="27" s="1"/>
  <c r="G175" i="27"/>
  <c r="I175" i="27" s="1"/>
  <c r="S16" i="27"/>
  <c r="T16" i="27"/>
  <c r="G58" i="27"/>
  <c r="I58" i="27" s="1"/>
  <c r="G152" i="27"/>
  <c r="I152" i="27" s="1"/>
  <c r="G153" i="27"/>
  <c r="I153" i="27" s="1"/>
  <c r="G57" i="27"/>
  <c r="I57" i="27" s="1"/>
  <c r="G151" i="27"/>
  <c r="I151" i="27" s="1"/>
  <c r="J131" i="27" l="1"/>
  <c r="J127" i="27"/>
  <c r="K96" i="27"/>
  <c r="N150" i="27"/>
  <c r="J150" i="27"/>
  <c r="L51" i="27"/>
  <c r="N100" i="27"/>
  <c r="N163" i="27"/>
  <c r="L127" i="27"/>
  <c r="L52" i="27"/>
  <c r="K150" i="27"/>
  <c r="J135" i="27"/>
  <c r="N135" i="27"/>
  <c r="L131" i="27"/>
  <c r="M131" i="27"/>
  <c r="K50" i="27"/>
  <c r="L50" i="27"/>
  <c r="J50" i="27"/>
  <c r="L143" i="27"/>
  <c r="L70" i="27"/>
  <c r="P70" i="27" s="1"/>
  <c r="Q70" i="27" s="1"/>
  <c r="R70" i="27" s="1"/>
  <c r="N131" i="27"/>
  <c r="N69" i="27"/>
  <c r="P69" i="27" s="1"/>
  <c r="Q69" i="27" s="1"/>
  <c r="R69" i="27" s="1"/>
  <c r="U69" i="27" s="1"/>
  <c r="K115" i="27"/>
  <c r="J115" i="27"/>
  <c r="N122" i="27"/>
  <c r="N76" i="27"/>
  <c r="P76" i="27" s="1"/>
  <c r="Q76" i="27" s="1"/>
  <c r="R76" i="27" s="1"/>
  <c r="L99" i="27"/>
  <c r="K99" i="27"/>
  <c r="L120" i="27"/>
  <c r="N120" i="27"/>
  <c r="K120" i="27"/>
  <c r="J144" i="27"/>
  <c r="K51" i="27"/>
  <c r="L144" i="27"/>
  <c r="N51" i="27"/>
  <c r="J96" i="27"/>
  <c r="K131" i="27"/>
  <c r="K97" i="27"/>
  <c r="L97" i="27"/>
  <c r="J97" i="27"/>
  <c r="L91" i="27"/>
  <c r="J91" i="27"/>
  <c r="K100" i="27"/>
  <c r="L100" i="27"/>
  <c r="K128" i="27"/>
  <c r="K48" i="27"/>
  <c r="L48" i="27"/>
  <c r="J80" i="27"/>
  <c r="N80" i="27"/>
  <c r="L80" i="27"/>
  <c r="K80" i="27"/>
  <c r="K116" i="27"/>
  <c r="J116" i="27"/>
  <c r="L116" i="27"/>
  <c r="N116" i="27"/>
  <c r="J13" i="27"/>
  <c r="N99" i="27"/>
  <c r="L135" i="27"/>
  <c r="M127" i="27"/>
  <c r="N13" i="27"/>
  <c r="K95" i="27"/>
  <c r="J148" i="27"/>
  <c r="L147" i="27"/>
  <c r="J147" i="27"/>
  <c r="N148" i="27"/>
  <c r="N147" i="27"/>
  <c r="J149" i="27"/>
  <c r="K149" i="27"/>
  <c r="K144" i="27"/>
  <c r="K148" i="27"/>
  <c r="L115" i="27"/>
  <c r="J120" i="27"/>
  <c r="M125" i="27"/>
  <c r="L125" i="27"/>
  <c r="N67" i="27"/>
  <c r="P67" i="27" s="1"/>
  <c r="Q67" i="27" s="1"/>
  <c r="R67" i="27" s="1"/>
  <c r="K163" i="27"/>
  <c r="K125" i="27"/>
  <c r="J125" i="27"/>
  <c r="J93" i="27"/>
  <c r="N93" i="27"/>
  <c r="L93" i="27"/>
  <c r="N96" i="27"/>
  <c r="J21" i="27"/>
  <c r="K21" i="27"/>
  <c r="N21" i="27"/>
  <c r="N46" i="27"/>
  <c r="L46" i="27"/>
  <c r="J53" i="27"/>
  <c r="K122" i="27"/>
  <c r="K143" i="27"/>
  <c r="K145" i="27"/>
  <c r="N47" i="27"/>
  <c r="L47" i="27"/>
  <c r="L68" i="27"/>
  <c r="K47" i="27"/>
  <c r="L101" i="27"/>
  <c r="N101" i="27"/>
  <c r="N68" i="27"/>
  <c r="J98" i="27"/>
  <c r="L98" i="27"/>
  <c r="K98" i="27"/>
  <c r="N142" i="27"/>
  <c r="N143" i="27"/>
  <c r="L142" i="27"/>
  <c r="J174" i="27"/>
  <c r="N170" i="27"/>
  <c r="L174" i="27"/>
  <c r="J101" i="27"/>
  <c r="L170" i="27"/>
  <c r="C171" i="27" s="1"/>
  <c r="D171" i="27" s="1"/>
  <c r="G171" i="27" s="1"/>
  <c r="I171" i="27" s="1"/>
  <c r="K171" i="27" s="1"/>
  <c r="N174" i="27"/>
  <c r="J170" i="27"/>
  <c r="N95" i="27"/>
  <c r="L53" i="27"/>
  <c r="M126" i="27"/>
  <c r="J95" i="27"/>
  <c r="J122" i="27"/>
  <c r="K53" i="27"/>
  <c r="K126" i="27"/>
  <c r="J35" i="27"/>
  <c r="L35" i="27"/>
  <c r="K45" i="27"/>
  <c r="N45" i="27"/>
  <c r="K44" i="27"/>
  <c r="N44" i="27"/>
  <c r="J44" i="27"/>
  <c r="L44" i="27"/>
  <c r="N92" i="27"/>
  <c r="K92" i="27"/>
  <c r="K91" i="27"/>
  <c r="J142" i="27"/>
  <c r="L75" i="27"/>
  <c r="P75" i="27" s="1"/>
  <c r="Q75" i="27" s="1"/>
  <c r="R75" i="27" s="1"/>
  <c r="L121" i="27"/>
  <c r="K121" i="27"/>
  <c r="K94" i="27"/>
  <c r="J121" i="27"/>
  <c r="L126" i="27"/>
  <c r="J94" i="27"/>
  <c r="L94" i="27"/>
  <c r="K160" i="27"/>
  <c r="K42" i="27"/>
  <c r="L146" i="27"/>
  <c r="J146" i="27"/>
  <c r="L42" i="27"/>
  <c r="K52" i="27"/>
  <c r="N160" i="27"/>
  <c r="J52" i="27"/>
  <c r="J42" i="27"/>
  <c r="L72" i="27"/>
  <c r="P72" i="27" s="1"/>
  <c r="Q72" i="27" s="1"/>
  <c r="R72" i="27" s="1"/>
  <c r="T72" i="27" s="1"/>
  <c r="N128" i="27"/>
  <c r="L149" i="27"/>
  <c r="I22" i="27"/>
  <c r="K22" i="27" s="1"/>
  <c r="L40" i="27"/>
  <c r="N40" i="27"/>
  <c r="J40" i="27"/>
  <c r="J92" i="27"/>
  <c r="J145" i="27"/>
  <c r="N127" i="27"/>
  <c r="N145" i="27"/>
  <c r="J49" i="27"/>
  <c r="K46" i="27"/>
  <c r="J46" i="27"/>
  <c r="L71" i="27"/>
  <c r="P71" i="27" s="1"/>
  <c r="Q71" i="27" s="1"/>
  <c r="R71" i="27" s="1"/>
  <c r="S71" i="27" s="1"/>
  <c r="L118" i="27"/>
  <c r="K118" i="27"/>
  <c r="N118" i="27"/>
  <c r="N48" i="27"/>
  <c r="J48" i="27"/>
  <c r="K86" i="27"/>
  <c r="L45" i="27"/>
  <c r="J45" i="27"/>
  <c r="L86" i="27"/>
  <c r="J86" i="27"/>
  <c r="N27" i="27"/>
  <c r="P27" i="27" s="1"/>
  <c r="Q27" i="27" s="1"/>
  <c r="R27" i="27" s="1"/>
  <c r="U27" i="27" s="1"/>
  <c r="L73" i="27"/>
  <c r="P73" i="27" s="1"/>
  <c r="Q73" i="27" s="1"/>
  <c r="R73" i="27" s="1"/>
  <c r="T73" i="27" s="1"/>
  <c r="L74" i="27"/>
  <c r="P74" i="27" s="1"/>
  <c r="Q74" i="27" s="1"/>
  <c r="R74" i="27" s="1"/>
  <c r="N146" i="27"/>
  <c r="L49" i="27"/>
  <c r="J128" i="27"/>
  <c r="N126" i="27"/>
  <c r="N49" i="27"/>
  <c r="L128" i="27"/>
  <c r="N35" i="27"/>
  <c r="N15" i="27"/>
  <c r="L15" i="27"/>
  <c r="N59" i="27"/>
  <c r="J59" i="27"/>
  <c r="L59" i="27"/>
  <c r="K59" i="27"/>
  <c r="J43" i="27"/>
  <c r="K43" i="27"/>
  <c r="L43" i="27"/>
  <c r="N43" i="27"/>
  <c r="L105" i="27"/>
  <c r="N105" i="27"/>
  <c r="J105" i="27"/>
  <c r="K105" i="27"/>
  <c r="N66" i="27"/>
  <c r="L66" i="27"/>
  <c r="N63" i="27"/>
  <c r="J63" i="27"/>
  <c r="L63" i="27"/>
  <c r="K63" i="27"/>
  <c r="N18" i="27"/>
  <c r="P18" i="27" s="1"/>
  <c r="Q18" i="27" s="1"/>
  <c r="R18" i="27" s="1"/>
  <c r="L62" i="27"/>
  <c r="J62" i="27"/>
  <c r="K62" i="27"/>
  <c r="N62" i="27"/>
  <c r="J61" i="27"/>
  <c r="N61" i="27"/>
  <c r="L61" i="27"/>
  <c r="K61" i="27"/>
  <c r="L87" i="27"/>
  <c r="J87" i="27"/>
  <c r="N87" i="27"/>
  <c r="K87" i="27"/>
  <c r="L179" i="27"/>
  <c r="N179" i="27"/>
  <c r="K179" i="27"/>
  <c r="J179" i="27"/>
  <c r="L153" i="27"/>
  <c r="K153" i="27"/>
  <c r="J153" i="27"/>
  <c r="N153" i="27"/>
  <c r="L64" i="27"/>
  <c r="N64" i="27"/>
  <c r="L65" i="27"/>
  <c r="N65" i="27"/>
  <c r="N157" i="27"/>
  <c r="K157" i="27"/>
  <c r="J157" i="27"/>
  <c r="L137" i="27"/>
  <c r="K137" i="27"/>
  <c r="J137" i="27"/>
  <c r="N137" i="27"/>
  <c r="J33" i="27"/>
  <c r="N33" i="27"/>
  <c r="L33" i="27"/>
  <c r="C168" i="27" s="1"/>
  <c r="D168" i="27" s="1"/>
  <c r="G168" i="27" s="1"/>
  <c r="I168" i="27" s="1"/>
  <c r="K159" i="27"/>
  <c r="J159" i="27"/>
  <c r="N159" i="27"/>
  <c r="K113" i="27"/>
  <c r="L113" i="27"/>
  <c r="J113" i="27"/>
  <c r="N113" i="27"/>
  <c r="J57" i="27"/>
  <c r="K57" i="27"/>
  <c r="L57" i="27"/>
  <c r="N57" i="27"/>
  <c r="L183" i="27"/>
  <c r="N183" i="27"/>
  <c r="J183" i="27"/>
  <c r="K183" i="27"/>
  <c r="L77" i="27"/>
  <c r="N77" i="27"/>
  <c r="L81" i="27"/>
  <c r="J81" i="27"/>
  <c r="N81" i="27"/>
  <c r="K81" i="27"/>
  <c r="K82" i="27"/>
  <c r="N82" i="27"/>
  <c r="J82" i="27"/>
  <c r="L82" i="27"/>
  <c r="K175" i="27"/>
  <c r="L175" i="27"/>
  <c r="N175" i="27"/>
  <c r="J175" i="27"/>
  <c r="J117" i="27"/>
  <c r="N117" i="27"/>
  <c r="L117" i="27"/>
  <c r="K117" i="27"/>
  <c r="N41" i="27"/>
  <c r="J41" i="27"/>
  <c r="L41" i="27"/>
  <c r="K41" i="27"/>
  <c r="J182" i="27"/>
  <c r="L182" i="27"/>
  <c r="K182" i="27"/>
  <c r="N182" i="27"/>
  <c r="N138" i="27"/>
  <c r="K138" i="27"/>
  <c r="J138" i="27"/>
  <c r="L138" i="27"/>
  <c r="L155" i="27"/>
  <c r="J155" i="27"/>
  <c r="K155" i="27"/>
  <c r="N155" i="27"/>
  <c r="N32" i="27"/>
  <c r="G32" i="27"/>
  <c r="D32" i="27" s="1"/>
  <c r="N172" i="27"/>
  <c r="L172" i="27"/>
  <c r="J172" i="27"/>
  <c r="K172" i="27"/>
  <c r="J34" i="27"/>
  <c r="N34" i="27"/>
  <c r="L34" i="27"/>
  <c r="L60" i="27"/>
  <c r="K60" i="27"/>
  <c r="N60" i="27"/>
  <c r="J60" i="27"/>
  <c r="L152" i="27"/>
  <c r="K152" i="27"/>
  <c r="J152" i="27"/>
  <c r="N152" i="27"/>
  <c r="K58" i="27"/>
  <c r="L58" i="27"/>
  <c r="N58" i="27"/>
  <c r="J58" i="27"/>
  <c r="L154" i="27"/>
  <c r="K154" i="27"/>
  <c r="J154" i="27"/>
  <c r="N154" i="27"/>
  <c r="J109" i="27"/>
  <c r="N109" i="27"/>
  <c r="L109" i="27"/>
  <c r="K109" i="27"/>
  <c r="S28" i="27"/>
  <c r="U28" i="27"/>
  <c r="T28" i="27"/>
  <c r="N140" i="27"/>
  <c r="K140" i="27"/>
  <c r="L140" i="27"/>
  <c r="J140" i="27"/>
  <c r="N164" i="27"/>
  <c r="K164" i="27"/>
  <c r="L164" i="27"/>
  <c r="J164" i="27"/>
  <c r="J119" i="27"/>
  <c r="L119" i="27"/>
  <c r="K119" i="27"/>
  <c r="N119" i="27"/>
  <c r="L56" i="27"/>
  <c r="N56" i="27"/>
  <c r="J56" i="27"/>
  <c r="K56" i="27"/>
  <c r="L88" i="27"/>
  <c r="J88" i="27"/>
  <c r="N88" i="27"/>
  <c r="K88" i="27"/>
  <c r="N162" i="27"/>
  <c r="J162" i="27"/>
  <c r="K162" i="27"/>
  <c r="N180" i="27"/>
  <c r="L180" i="27"/>
  <c r="J180" i="27"/>
  <c r="K180" i="27"/>
  <c r="N161" i="27"/>
  <c r="K161" i="27"/>
  <c r="J161" i="27"/>
  <c r="N36" i="27"/>
  <c r="L36" i="27"/>
  <c r="C37" i="27" s="1"/>
  <c r="D37" i="27" s="1"/>
  <c r="G37" i="27" s="1"/>
  <c r="I37" i="27" s="1"/>
  <c r="N54" i="27"/>
  <c r="K54" i="27"/>
  <c r="J54" i="27"/>
  <c r="L54" i="27"/>
  <c r="K108" i="27"/>
  <c r="L108" i="27"/>
  <c r="J108" i="27"/>
  <c r="N108" i="27"/>
  <c r="N102" i="27"/>
  <c r="J102" i="27"/>
  <c r="K102" i="27"/>
  <c r="L102" i="27"/>
  <c r="J158" i="27"/>
  <c r="K158" i="27"/>
  <c r="N158" i="27"/>
  <c r="T23" i="27"/>
  <c r="U23" i="27"/>
  <c r="S23" i="27"/>
  <c r="N112" i="27"/>
  <c r="L112" i="27"/>
  <c r="K112" i="27"/>
  <c r="J112" i="27"/>
  <c r="K107" i="27"/>
  <c r="L107" i="27"/>
  <c r="J107" i="27"/>
  <c r="N107" i="27"/>
  <c r="L114" i="27"/>
  <c r="J114" i="27"/>
  <c r="N114" i="27"/>
  <c r="K114" i="27"/>
  <c r="K83" i="27"/>
  <c r="J83" i="27"/>
  <c r="N83" i="27"/>
  <c r="L83" i="27"/>
  <c r="J139" i="27"/>
  <c r="N139" i="27"/>
  <c r="L139" i="27"/>
  <c r="K139" i="27"/>
  <c r="J132" i="27"/>
  <c r="N132" i="27"/>
  <c r="K132" i="27"/>
  <c r="L132" i="27"/>
  <c r="N90" i="27"/>
  <c r="L90" i="27"/>
  <c r="K90" i="27"/>
  <c r="J90" i="27"/>
  <c r="K106" i="27"/>
  <c r="L106" i="27"/>
  <c r="N106" i="27"/>
  <c r="J106" i="27"/>
  <c r="L104" i="27"/>
  <c r="N104" i="27"/>
  <c r="K104" i="27"/>
  <c r="J104" i="27"/>
  <c r="K103" i="27"/>
  <c r="N103" i="27"/>
  <c r="L103" i="27"/>
  <c r="J103" i="27"/>
  <c r="K85" i="27"/>
  <c r="J85" i="27"/>
  <c r="N85" i="27"/>
  <c r="L85" i="27"/>
  <c r="N89" i="27"/>
  <c r="J89" i="27"/>
  <c r="L89" i="27"/>
  <c r="K89" i="27"/>
  <c r="K141" i="27"/>
  <c r="J141" i="27"/>
  <c r="L141" i="27"/>
  <c r="N141" i="27"/>
  <c r="J55" i="27"/>
  <c r="K55" i="27"/>
  <c r="N55" i="27"/>
  <c r="L55" i="27"/>
  <c r="N151" i="27"/>
  <c r="L151" i="27"/>
  <c r="J151" i="27"/>
  <c r="K151" i="27"/>
  <c r="K173" i="27"/>
  <c r="J173" i="27"/>
  <c r="L173" i="27"/>
  <c r="N173" i="27"/>
  <c r="J84" i="27"/>
  <c r="L84" i="27"/>
  <c r="K84" i="27"/>
  <c r="N84" i="27"/>
  <c r="N156" i="27"/>
  <c r="L156" i="27"/>
  <c r="J156" i="27"/>
  <c r="K156" i="27"/>
  <c r="N181" i="27"/>
  <c r="L181" i="27"/>
  <c r="J181" i="27"/>
  <c r="K181" i="27"/>
  <c r="P131" i="27" l="1"/>
  <c r="Q131" i="27" s="1"/>
  <c r="R131" i="27" s="1"/>
  <c r="T131" i="27" s="1"/>
  <c r="L13" i="27"/>
  <c r="C14" i="1" s="1"/>
  <c r="E14" i="1" s="1"/>
  <c r="P50" i="27"/>
  <c r="Q50" i="27" s="1"/>
  <c r="R50" i="27" s="1"/>
  <c r="U50" i="27" s="1"/>
  <c r="P150" i="27"/>
  <c r="Q150" i="27" s="1"/>
  <c r="R150" i="27" s="1"/>
  <c r="T150" i="27" s="1"/>
  <c r="P94" i="27"/>
  <c r="Q94" i="27" s="1"/>
  <c r="R94" i="27" s="1"/>
  <c r="S94" i="27" s="1"/>
  <c r="P35" i="27"/>
  <c r="Q35" i="27" s="1"/>
  <c r="R35" i="27" s="1"/>
  <c r="S35" i="27" s="1"/>
  <c r="P163" i="27"/>
  <c r="Q163" i="27" s="1"/>
  <c r="R163" i="27" s="1"/>
  <c r="T163" i="27" s="1"/>
  <c r="P144" i="27"/>
  <c r="Q144" i="27" s="1"/>
  <c r="R144" i="27" s="1"/>
  <c r="U144" i="27" s="1"/>
  <c r="P91" i="27"/>
  <c r="Q91" i="27" s="1"/>
  <c r="R91" i="27" s="1"/>
  <c r="T91" i="27" s="1"/>
  <c r="P100" i="27"/>
  <c r="Q100" i="27" s="1"/>
  <c r="R100" i="27" s="1"/>
  <c r="S100" i="27" s="1"/>
  <c r="S69" i="27"/>
  <c r="J22" i="27"/>
  <c r="P120" i="27"/>
  <c r="Q120" i="27" s="1"/>
  <c r="R120" i="27" s="1"/>
  <c r="U120" i="27" s="1"/>
  <c r="S76" i="27"/>
  <c r="T76" i="27"/>
  <c r="U76" i="27"/>
  <c r="P135" i="27"/>
  <c r="Q135" i="27" s="1"/>
  <c r="R135" i="27" s="1"/>
  <c r="T135" i="27" s="1"/>
  <c r="T69" i="27"/>
  <c r="S70" i="27"/>
  <c r="T70" i="27"/>
  <c r="U70" i="27"/>
  <c r="P51" i="27"/>
  <c r="Q51" i="27" s="1"/>
  <c r="R51" i="27" s="1"/>
  <c r="U51" i="27" s="1"/>
  <c r="N22" i="27"/>
  <c r="P142" i="27"/>
  <c r="Q142" i="27" s="1"/>
  <c r="R142" i="27" s="1"/>
  <c r="U142" i="27" s="1"/>
  <c r="P68" i="27"/>
  <c r="Q68" i="27" s="1"/>
  <c r="R68" i="27" s="1"/>
  <c r="S68" i="27" s="1"/>
  <c r="P116" i="27"/>
  <c r="Q116" i="27" s="1"/>
  <c r="R116" i="27" s="1"/>
  <c r="S116" i="27" s="1"/>
  <c r="P115" i="27"/>
  <c r="Q115" i="27" s="1"/>
  <c r="R115" i="27" s="1"/>
  <c r="S115" i="27" s="1"/>
  <c r="P117" i="27"/>
  <c r="Q117" i="27" s="1"/>
  <c r="R117" i="27" s="1"/>
  <c r="U117" i="27" s="1"/>
  <c r="P148" i="27"/>
  <c r="Q148" i="27" s="1"/>
  <c r="R148" i="27" s="1"/>
  <c r="U148" i="27" s="1"/>
  <c r="P127" i="27"/>
  <c r="Q127" i="27" s="1"/>
  <c r="R127" i="27" s="1"/>
  <c r="T127" i="27" s="1"/>
  <c r="P160" i="27"/>
  <c r="Q160" i="27" s="1"/>
  <c r="R160" i="27" s="1"/>
  <c r="U160" i="27" s="1"/>
  <c r="P143" i="27"/>
  <c r="Q143" i="27" s="1"/>
  <c r="R143" i="27" s="1"/>
  <c r="T143" i="27" s="1"/>
  <c r="P99" i="27"/>
  <c r="Q99" i="27" s="1"/>
  <c r="R99" i="27" s="1"/>
  <c r="T99" i="27" s="1"/>
  <c r="T75" i="27"/>
  <c r="U75" i="27"/>
  <c r="S75" i="27"/>
  <c r="P147" i="27"/>
  <c r="Q147" i="27" s="1"/>
  <c r="R147" i="27" s="1"/>
  <c r="S147" i="27" s="1"/>
  <c r="P105" i="27"/>
  <c r="Q105" i="27" s="1"/>
  <c r="R105" i="27" s="1"/>
  <c r="T105" i="27" s="1"/>
  <c r="P80" i="27"/>
  <c r="Q80" i="27" s="1"/>
  <c r="R80" i="27" s="1"/>
  <c r="U80" i="27" s="1"/>
  <c r="P97" i="27"/>
  <c r="Q97" i="27" s="1"/>
  <c r="R97" i="27" s="1"/>
  <c r="P96" i="27"/>
  <c r="Q96" i="27" s="1"/>
  <c r="R96" i="27" s="1"/>
  <c r="T96" i="27" s="1"/>
  <c r="N171" i="27"/>
  <c r="P149" i="27"/>
  <c r="Q149" i="27" s="1"/>
  <c r="R149" i="27" s="1"/>
  <c r="T149" i="27" s="1"/>
  <c r="P93" i="27"/>
  <c r="Q93" i="27" s="1"/>
  <c r="R93" i="27" s="1"/>
  <c r="U93" i="27" s="1"/>
  <c r="P52" i="27"/>
  <c r="Q52" i="27" s="1"/>
  <c r="R52" i="27" s="1"/>
  <c r="U52" i="27" s="1"/>
  <c r="P125" i="27"/>
  <c r="Q125" i="27" s="1"/>
  <c r="R125" i="27" s="1"/>
  <c r="T125" i="27" s="1"/>
  <c r="P122" i="27"/>
  <c r="Q122" i="27" s="1"/>
  <c r="R122" i="27" s="1"/>
  <c r="T122" i="27" s="1"/>
  <c r="P47" i="27"/>
  <c r="Q47" i="27" s="1"/>
  <c r="R47" i="27" s="1"/>
  <c r="U47" i="27" s="1"/>
  <c r="U67" i="27"/>
  <c r="T67" i="27"/>
  <c r="S67" i="27"/>
  <c r="P156" i="27"/>
  <c r="Q156" i="27" s="1"/>
  <c r="R156" i="27" s="1"/>
  <c r="T156" i="27" s="1"/>
  <c r="P126" i="27"/>
  <c r="Q126" i="27" s="1"/>
  <c r="R126" i="27" s="1"/>
  <c r="T126" i="27" s="1"/>
  <c r="P174" i="27"/>
  <c r="Q174" i="27" s="1"/>
  <c r="R174" i="27" s="1"/>
  <c r="S174" i="27" s="1"/>
  <c r="P84" i="27"/>
  <c r="Q84" i="27" s="1"/>
  <c r="R84" i="27" s="1"/>
  <c r="T84" i="27" s="1"/>
  <c r="P161" i="27"/>
  <c r="Q161" i="27" s="1"/>
  <c r="R161" i="27" s="1"/>
  <c r="U161" i="27" s="1"/>
  <c r="P181" i="27"/>
  <c r="Q181" i="27" s="1"/>
  <c r="R181" i="27" s="1"/>
  <c r="U181" i="27" s="1"/>
  <c r="P121" i="27"/>
  <c r="Q121" i="27" s="1"/>
  <c r="R121" i="27" s="1"/>
  <c r="S121" i="27" s="1"/>
  <c r="P103" i="27"/>
  <c r="Q103" i="27" s="1"/>
  <c r="R103" i="27" s="1"/>
  <c r="S103" i="27" s="1"/>
  <c r="P139" i="27"/>
  <c r="Q139" i="27" s="1"/>
  <c r="R139" i="27" s="1"/>
  <c r="T139" i="27" s="1"/>
  <c r="P146" i="27"/>
  <c r="Q146" i="27" s="1"/>
  <c r="R146" i="27" s="1"/>
  <c r="U146" i="27" s="1"/>
  <c r="P53" i="27"/>
  <c r="Q53" i="27" s="1"/>
  <c r="R53" i="27" s="1"/>
  <c r="S53" i="27" s="1"/>
  <c r="P145" i="27"/>
  <c r="Q145" i="27" s="1"/>
  <c r="R145" i="27" s="1"/>
  <c r="T145" i="27" s="1"/>
  <c r="P104" i="27"/>
  <c r="Q104" i="27" s="1"/>
  <c r="R104" i="27" s="1"/>
  <c r="U104" i="27" s="1"/>
  <c r="P95" i="27"/>
  <c r="Q95" i="27" s="1"/>
  <c r="R95" i="27" s="1"/>
  <c r="U95" i="27" s="1"/>
  <c r="P46" i="27"/>
  <c r="Q46" i="27" s="1"/>
  <c r="R46" i="27" s="1"/>
  <c r="T46" i="27" s="1"/>
  <c r="P40" i="27"/>
  <c r="Q40" i="27" s="1"/>
  <c r="R40" i="27" s="1"/>
  <c r="T40" i="27" s="1"/>
  <c r="P101" i="27"/>
  <c r="Q101" i="27" s="1"/>
  <c r="R101" i="27" s="1"/>
  <c r="U101" i="27" s="1"/>
  <c r="J171" i="27"/>
  <c r="L171" i="27"/>
  <c r="P151" i="27"/>
  <c r="Q151" i="27" s="1"/>
  <c r="R151" i="27" s="1"/>
  <c r="T151" i="27" s="1"/>
  <c r="P164" i="27"/>
  <c r="Q164" i="27" s="1"/>
  <c r="R164" i="27" s="1"/>
  <c r="U164" i="27" s="1"/>
  <c r="P55" i="27"/>
  <c r="Q55" i="27" s="1"/>
  <c r="R55" i="27" s="1"/>
  <c r="U55" i="27" s="1"/>
  <c r="P179" i="27"/>
  <c r="Q179" i="27" s="1"/>
  <c r="R179" i="27" s="1"/>
  <c r="U179" i="27" s="1"/>
  <c r="P98" i="27"/>
  <c r="Q98" i="27" s="1"/>
  <c r="R98" i="27" s="1"/>
  <c r="P170" i="27"/>
  <c r="P140" i="27"/>
  <c r="Q140" i="27" s="1"/>
  <c r="R140" i="27" s="1"/>
  <c r="S140" i="27" s="1"/>
  <c r="U26" i="27"/>
  <c r="O11" i="28" s="1"/>
  <c r="P106" i="27"/>
  <c r="Q106" i="27" s="1"/>
  <c r="R106" i="27" s="1"/>
  <c r="U106" i="27" s="1"/>
  <c r="P44" i="27"/>
  <c r="Q44" i="27" s="1"/>
  <c r="R44" i="27" s="1"/>
  <c r="S44" i="27" s="1"/>
  <c r="P21" i="27"/>
  <c r="Q21" i="27" s="1"/>
  <c r="R21" i="27" s="1"/>
  <c r="P109" i="27"/>
  <c r="Q109" i="27" s="1"/>
  <c r="R109" i="27" s="1"/>
  <c r="S109" i="27" s="1"/>
  <c r="P182" i="27"/>
  <c r="Q182" i="27" s="1"/>
  <c r="R182" i="27" s="1"/>
  <c r="S182" i="27" s="1"/>
  <c r="P42" i="27"/>
  <c r="Q42" i="27" s="1"/>
  <c r="R42" i="27" s="1"/>
  <c r="P180" i="27"/>
  <c r="Q180" i="27" s="1"/>
  <c r="R180" i="27" s="1"/>
  <c r="U180" i="27" s="1"/>
  <c r="P81" i="27"/>
  <c r="Q81" i="27" s="1"/>
  <c r="R81" i="27" s="1"/>
  <c r="T81" i="27" s="1"/>
  <c r="P158" i="27"/>
  <c r="Q158" i="27" s="1"/>
  <c r="R158" i="27" s="1"/>
  <c r="S158" i="27" s="1"/>
  <c r="P157" i="27"/>
  <c r="Q157" i="27" s="1"/>
  <c r="R157" i="27" s="1"/>
  <c r="U157" i="27" s="1"/>
  <c r="P45" i="27"/>
  <c r="Q45" i="27" s="1"/>
  <c r="R45" i="27" s="1"/>
  <c r="T45" i="27" s="1"/>
  <c r="P61" i="27"/>
  <c r="Q61" i="27" s="1"/>
  <c r="R61" i="27" s="1"/>
  <c r="S61" i="27" s="1"/>
  <c r="P92" i="27"/>
  <c r="Q92" i="27" s="1"/>
  <c r="R92" i="27" s="1"/>
  <c r="P183" i="27"/>
  <c r="Q183" i="27" s="1"/>
  <c r="R183" i="27" s="1"/>
  <c r="T183" i="27" s="1"/>
  <c r="P59" i="27"/>
  <c r="Q59" i="27" s="1"/>
  <c r="R59" i="27" s="1"/>
  <c r="S59" i="27" s="1"/>
  <c r="P128" i="27"/>
  <c r="Q128" i="27" s="1"/>
  <c r="R128" i="27" s="1"/>
  <c r="U128" i="27" s="1"/>
  <c r="P86" i="27"/>
  <c r="Q86" i="27" s="1"/>
  <c r="R86" i="27" s="1"/>
  <c r="U86" i="27" s="1"/>
  <c r="P49" i="27"/>
  <c r="Q49" i="27" s="1"/>
  <c r="R49" i="27" s="1"/>
  <c r="T49" i="27" s="1"/>
  <c r="P64" i="27"/>
  <c r="Q64" i="27" s="1"/>
  <c r="R64" i="27" s="1"/>
  <c r="S64" i="27" s="1"/>
  <c r="P114" i="27"/>
  <c r="Q114" i="27" s="1"/>
  <c r="R114" i="27" s="1"/>
  <c r="U114" i="27" s="1"/>
  <c r="P155" i="27"/>
  <c r="Q155" i="27" s="1"/>
  <c r="R155" i="27" s="1"/>
  <c r="S155" i="27" s="1"/>
  <c r="P63" i="27"/>
  <c r="Q63" i="27" s="1"/>
  <c r="R63" i="27" s="1"/>
  <c r="S63" i="27" s="1"/>
  <c r="P173" i="27"/>
  <c r="Q173" i="27" s="1"/>
  <c r="R173" i="27" s="1"/>
  <c r="U173" i="27" s="1"/>
  <c r="P112" i="27"/>
  <c r="Q112" i="27" s="1"/>
  <c r="R112" i="27" s="1"/>
  <c r="U112" i="27" s="1"/>
  <c r="P154" i="27"/>
  <c r="Q154" i="27" s="1"/>
  <c r="R154" i="27" s="1"/>
  <c r="S154" i="27" s="1"/>
  <c r="P85" i="27"/>
  <c r="Q85" i="27" s="1"/>
  <c r="R85" i="27" s="1"/>
  <c r="S85" i="27" s="1"/>
  <c r="P119" i="27"/>
  <c r="Q119" i="27" s="1"/>
  <c r="R119" i="27" s="1"/>
  <c r="U119" i="27" s="1"/>
  <c r="P66" i="27"/>
  <c r="Q66" i="27" s="1"/>
  <c r="R66" i="27" s="1"/>
  <c r="T66" i="27" s="1"/>
  <c r="T74" i="27"/>
  <c r="U74" i="27"/>
  <c r="S74" i="27"/>
  <c r="P87" i="27"/>
  <c r="Q87" i="27" s="1"/>
  <c r="R87" i="27" s="1"/>
  <c r="U87" i="27" s="1"/>
  <c r="P54" i="27"/>
  <c r="Q54" i="27" s="1"/>
  <c r="R54" i="27" s="1"/>
  <c r="T54" i="27" s="1"/>
  <c r="P88" i="27"/>
  <c r="Q88" i="27" s="1"/>
  <c r="R88" i="27" s="1"/>
  <c r="U88" i="27" s="1"/>
  <c r="P137" i="27"/>
  <c r="Q137" i="27" s="1"/>
  <c r="R137" i="27" s="1"/>
  <c r="T137" i="27" s="1"/>
  <c r="P60" i="27"/>
  <c r="Q60" i="27" s="1"/>
  <c r="R60" i="27" s="1"/>
  <c r="T60" i="27" s="1"/>
  <c r="P56" i="27"/>
  <c r="Q56" i="27" s="1"/>
  <c r="R56" i="27" s="1"/>
  <c r="S56" i="27" s="1"/>
  <c r="P41" i="27"/>
  <c r="Q41" i="27" s="1"/>
  <c r="R41" i="27" s="1"/>
  <c r="T41" i="27" s="1"/>
  <c r="P138" i="27"/>
  <c r="Q138" i="27" s="1"/>
  <c r="R138" i="27" s="1"/>
  <c r="S138" i="27" s="1"/>
  <c r="P118" i="27"/>
  <c r="Q118" i="27" s="1"/>
  <c r="R118" i="27" s="1"/>
  <c r="P141" i="27"/>
  <c r="Q141" i="27" s="1"/>
  <c r="R141" i="27" s="1"/>
  <c r="S141" i="27" s="1"/>
  <c r="P58" i="27"/>
  <c r="Q58" i="27" s="1"/>
  <c r="R58" i="27" s="1"/>
  <c r="T58" i="27" s="1"/>
  <c r="S72" i="27"/>
  <c r="P102" i="27"/>
  <c r="Q102" i="27" s="1"/>
  <c r="R102" i="27" s="1"/>
  <c r="U102" i="27" s="1"/>
  <c r="P172" i="27"/>
  <c r="Q172" i="27" s="1"/>
  <c r="R172" i="27" s="1"/>
  <c r="S172" i="27" s="1"/>
  <c r="P57" i="27"/>
  <c r="Q57" i="27" s="1"/>
  <c r="R57" i="27" s="1"/>
  <c r="T57" i="27" s="1"/>
  <c r="P153" i="27"/>
  <c r="Q153" i="27" s="1"/>
  <c r="R153" i="27" s="1"/>
  <c r="U153" i="27" s="1"/>
  <c r="P43" i="27"/>
  <c r="Q43" i="27" s="1"/>
  <c r="R43" i="27" s="1"/>
  <c r="T43" i="27" s="1"/>
  <c r="S73" i="27"/>
  <c r="P175" i="27"/>
  <c r="Q175" i="27" s="1"/>
  <c r="R175" i="27" s="1"/>
  <c r="U175" i="27" s="1"/>
  <c r="P113" i="27"/>
  <c r="Q113" i="27" s="1"/>
  <c r="R113" i="27" s="1"/>
  <c r="U113" i="27" s="1"/>
  <c r="U73" i="27"/>
  <c r="P62" i="27"/>
  <c r="Q62" i="27" s="1"/>
  <c r="R62" i="27" s="1"/>
  <c r="S62" i="27" s="1"/>
  <c r="P77" i="27"/>
  <c r="Q77" i="27" s="1"/>
  <c r="R77" i="27" s="1"/>
  <c r="S77" i="27" s="1"/>
  <c r="P65" i="27"/>
  <c r="Q65" i="27" s="1"/>
  <c r="R65" i="27" s="1"/>
  <c r="U65" i="27" s="1"/>
  <c r="P83" i="27"/>
  <c r="Q83" i="27" s="1"/>
  <c r="R83" i="27" s="1"/>
  <c r="S83" i="27" s="1"/>
  <c r="P89" i="27"/>
  <c r="Q89" i="27" s="1"/>
  <c r="R89" i="27" s="1"/>
  <c r="U89" i="27" s="1"/>
  <c r="P82" i="27"/>
  <c r="Q82" i="27" s="1"/>
  <c r="R82" i="27" s="1"/>
  <c r="T82" i="27" s="1"/>
  <c r="P159" i="27"/>
  <c r="Q159" i="27" s="1"/>
  <c r="R159" i="27" s="1"/>
  <c r="S159" i="27" s="1"/>
  <c r="U71" i="27"/>
  <c r="S27" i="27"/>
  <c r="S26" i="27" s="1"/>
  <c r="M11" i="28" s="1"/>
  <c r="P90" i="27"/>
  <c r="Q90" i="27" s="1"/>
  <c r="R90" i="27" s="1"/>
  <c r="S90" i="27" s="1"/>
  <c r="P108" i="27"/>
  <c r="Q108" i="27" s="1"/>
  <c r="R108" i="27" s="1"/>
  <c r="U108" i="27" s="1"/>
  <c r="P162" i="27"/>
  <c r="Q162" i="27" s="1"/>
  <c r="R162" i="27" s="1"/>
  <c r="S162" i="27" s="1"/>
  <c r="T71" i="27"/>
  <c r="T27" i="27"/>
  <c r="T26" i="27" s="1"/>
  <c r="N11" i="28" s="1"/>
  <c r="P36" i="27"/>
  <c r="Q36" i="27" s="1"/>
  <c r="R36" i="27" s="1"/>
  <c r="S36" i="27" s="1"/>
  <c r="C10" i="28" s="1"/>
  <c r="U72" i="27"/>
  <c r="P152" i="27"/>
  <c r="Q152" i="27" s="1"/>
  <c r="R152" i="27" s="1"/>
  <c r="U152" i="27" s="1"/>
  <c r="P48" i="27"/>
  <c r="Q48" i="27" s="1"/>
  <c r="R48" i="27" s="1"/>
  <c r="P132" i="27"/>
  <c r="Q132" i="27" s="1"/>
  <c r="R132" i="27" s="1"/>
  <c r="U132" i="27" s="1"/>
  <c r="P34" i="27"/>
  <c r="Q34" i="27" s="1"/>
  <c r="R34" i="27" s="1"/>
  <c r="U34" i="27" s="1"/>
  <c r="P107" i="27"/>
  <c r="Q107" i="27" s="1"/>
  <c r="R107" i="27" s="1"/>
  <c r="U107" i="27" s="1"/>
  <c r="P33" i="27"/>
  <c r="Q33" i="27" s="1"/>
  <c r="R33" i="27" s="1"/>
  <c r="T33" i="27" s="1"/>
  <c r="S18" i="27"/>
  <c r="U18" i="27"/>
  <c r="T18" i="27"/>
  <c r="P15" i="27"/>
  <c r="Q15" i="27" s="1"/>
  <c r="R15" i="27" s="1"/>
  <c r="K168" i="27"/>
  <c r="N168" i="27"/>
  <c r="J168" i="27"/>
  <c r="L168" i="27"/>
  <c r="J37" i="27"/>
  <c r="K37" i="27"/>
  <c r="N37" i="27"/>
  <c r="L37" i="27"/>
  <c r="C169" i="27" s="1"/>
  <c r="D169" i="27" s="1"/>
  <c r="G169" i="27" s="1"/>
  <c r="I169" i="27" s="1"/>
  <c r="P37" i="27"/>
  <c r="T94" i="27" l="1"/>
  <c r="U35" i="27"/>
  <c r="S50" i="27"/>
  <c r="U135" i="27"/>
  <c r="T50" i="27"/>
  <c r="T35" i="27"/>
  <c r="S91" i="27"/>
  <c r="S112" i="27"/>
  <c r="T182" i="27"/>
  <c r="U127" i="27"/>
  <c r="S150" i="27"/>
  <c r="U91" i="27"/>
  <c r="T144" i="27"/>
  <c r="U94" i="27"/>
  <c r="T112" i="27"/>
  <c r="S81" i="27"/>
  <c r="U100" i="27"/>
  <c r="S135" i="27"/>
  <c r="S120" i="27"/>
  <c r="T117" i="27"/>
  <c r="T120" i="27"/>
  <c r="S117" i="27"/>
  <c r="S163" i="27"/>
  <c r="S144" i="27"/>
  <c r="U163" i="27"/>
  <c r="S106" i="27"/>
  <c r="U64" i="27"/>
  <c r="U150" i="27"/>
  <c r="P22" i="27"/>
  <c r="Q22" i="27" s="1"/>
  <c r="R22" i="27" s="1"/>
  <c r="T22" i="27" s="1"/>
  <c r="S51" i="27"/>
  <c r="U109" i="27"/>
  <c r="U105" i="27"/>
  <c r="S105" i="27"/>
  <c r="T100" i="27"/>
  <c r="T51" i="27"/>
  <c r="U183" i="27"/>
  <c r="U172" i="27"/>
  <c r="T172" i="27"/>
  <c r="T179" i="27"/>
  <c r="U131" i="27"/>
  <c r="U130" i="27" s="1"/>
  <c r="O17" i="28" s="1"/>
  <c r="S179" i="27"/>
  <c r="T93" i="27"/>
  <c r="U68" i="27"/>
  <c r="T161" i="27"/>
  <c r="P171" i="27"/>
  <c r="Q171" i="27" s="1"/>
  <c r="R171" i="27" s="1"/>
  <c r="T171" i="27" s="1"/>
  <c r="T146" i="27"/>
  <c r="S122" i="27"/>
  <c r="S101" i="27"/>
  <c r="S146" i="27"/>
  <c r="U116" i="27"/>
  <c r="T155" i="27"/>
  <c r="U155" i="27"/>
  <c r="T95" i="27"/>
  <c r="U115" i="27"/>
  <c r="T64" i="27"/>
  <c r="T80" i="27"/>
  <c r="T164" i="27"/>
  <c r="S131" i="27"/>
  <c r="S127" i="27"/>
  <c r="T68" i="27"/>
  <c r="T104" i="27"/>
  <c r="U139" i="27"/>
  <c r="S104" i="27"/>
  <c r="T116" i="27"/>
  <c r="U81" i="27"/>
  <c r="S142" i="27"/>
  <c r="S143" i="27"/>
  <c r="T142" i="27"/>
  <c r="U140" i="27"/>
  <c r="S93" i="27"/>
  <c r="T115" i="27"/>
  <c r="U143" i="27"/>
  <c r="T106" i="27"/>
  <c r="U151" i="27"/>
  <c r="U121" i="27"/>
  <c r="T148" i="27"/>
  <c r="S183" i="27"/>
  <c r="S148" i="27"/>
  <c r="T157" i="27"/>
  <c r="S99" i="27"/>
  <c r="T101" i="27"/>
  <c r="U40" i="27"/>
  <c r="T154" i="27"/>
  <c r="U154" i="27"/>
  <c r="T124" i="27"/>
  <c r="N16" i="28" s="1"/>
  <c r="T160" i="27"/>
  <c r="S80" i="27"/>
  <c r="S57" i="27"/>
  <c r="S126" i="27"/>
  <c r="U99" i="27"/>
  <c r="U126" i="27"/>
  <c r="S160" i="27"/>
  <c r="U147" i="27"/>
  <c r="S164" i="27"/>
  <c r="U149" i="27"/>
  <c r="T147" i="27"/>
  <c r="S156" i="27"/>
  <c r="S161" i="27"/>
  <c r="S52" i="27"/>
  <c r="U156" i="27"/>
  <c r="S139" i="27"/>
  <c r="T121" i="27"/>
  <c r="U46" i="27"/>
  <c r="S47" i="27"/>
  <c r="S97" i="27"/>
  <c r="U97" i="27"/>
  <c r="T97" i="27"/>
  <c r="T47" i="27"/>
  <c r="U174" i="27"/>
  <c r="U182" i="27"/>
  <c r="T109" i="27"/>
  <c r="U122" i="27"/>
  <c r="S151" i="27"/>
  <c r="T52" i="27"/>
  <c r="U138" i="27"/>
  <c r="T138" i="27"/>
  <c r="S125" i="27"/>
  <c r="U53" i="27"/>
  <c r="U125" i="27"/>
  <c r="S96" i="27"/>
  <c r="U61" i="27"/>
  <c r="S149" i="27"/>
  <c r="U96" i="27"/>
  <c r="S41" i="27"/>
  <c r="U41" i="27"/>
  <c r="T53" i="27"/>
  <c r="T87" i="27"/>
  <c r="S87" i="27"/>
  <c r="S114" i="27"/>
  <c r="T153" i="27"/>
  <c r="U145" i="27"/>
  <c r="S55" i="27"/>
  <c r="S95" i="27"/>
  <c r="T55" i="27"/>
  <c r="T65" i="27"/>
  <c r="S65" i="27"/>
  <c r="S40" i="27"/>
  <c r="U59" i="27"/>
  <c r="T59" i="27"/>
  <c r="S84" i="27"/>
  <c r="U57" i="27"/>
  <c r="T181" i="27"/>
  <c r="U66" i="27"/>
  <c r="S66" i="27"/>
  <c r="S180" i="27"/>
  <c r="T36" i="27"/>
  <c r="S181" i="27"/>
  <c r="U103" i="27"/>
  <c r="T86" i="27"/>
  <c r="S46" i="27"/>
  <c r="U82" i="27"/>
  <c r="U84" i="27"/>
  <c r="C14" i="27"/>
  <c r="D14" i="27"/>
  <c r="G14" i="27" s="1"/>
  <c r="I14" i="27" s="1"/>
  <c r="T140" i="27"/>
  <c r="T174" i="27"/>
  <c r="S145" i="27"/>
  <c r="T180" i="27"/>
  <c r="U36" i="27"/>
  <c r="T61" i="27"/>
  <c r="T103" i="27"/>
  <c r="T42" i="27"/>
  <c r="S42" i="27"/>
  <c r="U42" i="27"/>
  <c r="S153" i="27"/>
  <c r="S21" i="27"/>
  <c r="U21" i="27"/>
  <c r="T21" i="27"/>
  <c r="S60" i="27"/>
  <c r="T90" i="27"/>
  <c r="T44" i="27"/>
  <c r="S102" i="27"/>
  <c r="T108" i="27"/>
  <c r="U44" i="27"/>
  <c r="U60" i="27"/>
  <c r="T102" i="27"/>
  <c r="T63" i="27"/>
  <c r="U43" i="27"/>
  <c r="T62" i="27"/>
  <c r="S43" i="27"/>
  <c r="T77" i="27"/>
  <c r="U62" i="27"/>
  <c r="U77" i="27"/>
  <c r="S86" i="27"/>
  <c r="S98" i="27"/>
  <c r="U98" i="27"/>
  <c r="T98" i="27"/>
  <c r="U85" i="27"/>
  <c r="S113" i="27"/>
  <c r="T113" i="27"/>
  <c r="U162" i="27"/>
  <c r="S45" i="27"/>
  <c r="U90" i="27"/>
  <c r="T162" i="27"/>
  <c r="S175" i="27"/>
  <c r="U45" i="27"/>
  <c r="T92" i="27"/>
  <c r="U92" i="27"/>
  <c r="S92" i="27"/>
  <c r="T175" i="27"/>
  <c r="U49" i="27"/>
  <c r="U63" i="27"/>
  <c r="T119" i="27"/>
  <c r="S128" i="27"/>
  <c r="S119" i="27"/>
  <c r="T128" i="27"/>
  <c r="S157" i="27"/>
  <c r="S49" i="27"/>
  <c r="S152" i="27"/>
  <c r="T173" i="27"/>
  <c r="S173" i="27"/>
  <c r="S33" i="27"/>
  <c r="U159" i="27"/>
  <c r="T152" i="27"/>
  <c r="T159" i="27"/>
  <c r="U158" i="27"/>
  <c r="T34" i="27"/>
  <c r="U33" i="27"/>
  <c r="S132" i="27"/>
  <c r="U54" i="27"/>
  <c r="T158" i="27"/>
  <c r="S54" i="27"/>
  <c r="T85" i="27"/>
  <c r="S82" i="27"/>
  <c r="S108" i="27"/>
  <c r="T132" i="27"/>
  <c r="T130" i="27" s="1"/>
  <c r="N17" i="28" s="1"/>
  <c r="T114" i="27"/>
  <c r="S137" i="27"/>
  <c r="U137" i="27"/>
  <c r="U118" i="27"/>
  <c r="T118" i="27"/>
  <c r="S118" i="27"/>
  <c r="S89" i="27"/>
  <c r="T89" i="27"/>
  <c r="P168" i="27"/>
  <c r="Q168" i="27" s="1"/>
  <c r="R168" i="27" s="1"/>
  <c r="U168" i="27" s="1"/>
  <c r="T48" i="27"/>
  <c r="S48" i="27"/>
  <c r="U48" i="27"/>
  <c r="S34" i="27"/>
  <c r="T83" i="27"/>
  <c r="S58" i="27"/>
  <c r="U56" i="27"/>
  <c r="T141" i="27"/>
  <c r="T107" i="27"/>
  <c r="T56" i="27"/>
  <c r="S107" i="27"/>
  <c r="U58" i="27"/>
  <c r="T88" i="27"/>
  <c r="U141" i="27"/>
  <c r="C12" i="28"/>
  <c r="C28" i="28" s="1"/>
  <c r="D28" i="28" s="1"/>
  <c r="F28" i="28" s="1"/>
  <c r="G28" i="28" s="1"/>
  <c r="S88" i="27"/>
  <c r="U83" i="27"/>
  <c r="S15" i="27"/>
  <c r="U15" i="27"/>
  <c r="T15" i="27"/>
  <c r="O15" i="27"/>
  <c r="C26" i="28"/>
  <c r="D26" i="28" s="1"/>
  <c r="F26" i="28" s="1"/>
  <c r="G26" i="28" s="1"/>
  <c r="D10" i="28"/>
  <c r="F10" i="28" s="1"/>
  <c r="G10" i="28" s="1"/>
  <c r="N169" i="27"/>
  <c r="J169" i="27"/>
  <c r="K169" i="27"/>
  <c r="L169" i="27"/>
  <c r="S22" i="27" l="1"/>
  <c r="S20" i="27" s="1"/>
  <c r="U22" i="27"/>
  <c r="U20" i="27" s="1"/>
  <c r="O10" i="28" s="1"/>
  <c r="U171" i="27"/>
  <c r="T177" i="27"/>
  <c r="U177" i="27"/>
  <c r="S130" i="27"/>
  <c r="M17" i="28" s="1"/>
  <c r="S171" i="27"/>
  <c r="U124" i="27"/>
  <c r="O16" i="28" s="1"/>
  <c r="S177" i="27"/>
  <c r="U30" i="27"/>
  <c r="O12" i="28" s="1"/>
  <c r="T30" i="27"/>
  <c r="N12" i="28" s="1"/>
  <c r="S124" i="27"/>
  <c r="M16" i="28" s="1"/>
  <c r="U111" i="27"/>
  <c r="O15" i="28" s="1"/>
  <c r="S30" i="27"/>
  <c r="M12" i="28" s="1"/>
  <c r="S111" i="27"/>
  <c r="N14" i="27"/>
  <c r="J14" i="27"/>
  <c r="T111" i="27"/>
  <c r="N15" i="28" s="1"/>
  <c r="S79" i="27"/>
  <c r="M14" i="28" s="1"/>
  <c r="S134" i="27"/>
  <c r="M18" i="28" s="1"/>
  <c r="T20" i="27"/>
  <c r="N10" i="28" s="1"/>
  <c r="U134" i="27"/>
  <c r="O18" i="28" s="1"/>
  <c r="T79" i="27"/>
  <c r="N14" i="28" s="1"/>
  <c r="T134" i="27"/>
  <c r="N18" i="28" s="1"/>
  <c r="D12" i="28"/>
  <c r="F12" i="28" s="1"/>
  <c r="G12" i="28" s="1"/>
  <c r="U79" i="27"/>
  <c r="O14" i="28" s="1"/>
  <c r="S39" i="27"/>
  <c r="M13" i="28" s="1"/>
  <c r="U39" i="27"/>
  <c r="O13" i="28" s="1"/>
  <c r="T39" i="27"/>
  <c r="N13" i="28" s="1"/>
  <c r="T168" i="27"/>
  <c r="S168" i="27"/>
  <c r="P169" i="27"/>
  <c r="Q169" i="27" s="1"/>
  <c r="R169" i="27" s="1"/>
  <c r="U169" i="27" s="1"/>
  <c r="U166" i="27" l="1"/>
  <c r="O19" i="28" s="1"/>
  <c r="P14" i="27"/>
  <c r="Q14" i="27" s="1"/>
  <c r="R14" i="27" s="1"/>
  <c r="S14" i="27" s="1"/>
  <c r="S12" i="27" s="1"/>
  <c r="M9" i="28" s="1"/>
  <c r="C8" i="28"/>
  <c r="C24" i="28" s="1"/>
  <c r="D24" i="28" s="1"/>
  <c r="F24" i="28" s="1"/>
  <c r="G24" i="28" s="1"/>
  <c r="S191" i="27"/>
  <c r="M22" i="28" s="1"/>
  <c r="C11" i="28"/>
  <c r="D11" i="28" s="1"/>
  <c r="F11" i="28" s="1"/>
  <c r="G11" i="28" s="1"/>
  <c r="T191" i="27"/>
  <c r="N22" i="28" s="1"/>
  <c r="M15" i="28"/>
  <c r="U191" i="27"/>
  <c r="O22" i="28" s="1"/>
  <c r="C13" i="28"/>
  <c r="C29" i="28" s="1"/>
  <c r="D29" i="28" s="1"/>
  <c r="F29" i="28" s="1"/>
  <c r="G29" i="28" s="1"/>
  <c r="M10" i="28"/>
  <c r="C7" i="28"/>
  <c r="T169" i="27"/>
  <c r="T166" i="27" s="1"/>
  <c r="S169" i="27"/>
  <c r="S166" i="27" s="1"/>
  <c r="O14" i="27" l="1"/>
  <c r="C6" i="28"/>
  <c r="D6" i="28" s="1"/>
  <c r="T14" i="27"/>
  <c r="T12" i="27" s="1"/>
  <c r="N9" i="28" s="1"/>
  <c r="U14" i="27"/>
  <c r="U12" i="27" s="1"/>
  <c r="O9" i="28" s="1"/>
  <c r="O20" i="28" s="1"/>
  <c r="D8" i="28"/>
  <c r="F8" i="28" s="1"/>
  <c r="G8" i="28" s="1"/>
  <c r="C27" i="28"/>
  <c r="D27" i="28" s="1"/>
  <c r="F27" i="28" s="1"/>
  <c r="G27" i="28" s="1"/>
  <c r="D13" i="28"/>
  <c r="F13" i="28" s="1"/>
  <c r="G13" i="28" s="1"/>
  <c r="N19" i="28"/>
  <c r="D7" i="28"/>
  <c r="F7" i="28" s="1"/>
  <c r="G7" i="28" s="1"/>
  <c r="C23" i="28"/>
  <c r="D23" i="28" s="1"/>
  <c r="F23" i="28" s="1"/>
  <c r="G23" i="28" s="1"/>
  <c r="S189" i="27"/>
  <c r="M21" i="28" s="1"/>
  <c r="M19" i="28"/>
  <c r="M20" i="28" s="1"/>
  <c r="C9" i="28"/>
  <c r="D9" i="28" s="1"/>
  <c r="F9" i="28" s="1"/>
  <c r="G9" i="28" s="1"/>
  <c r="U189" i="27" l="1"/>
  <c r="U187" i="27" s="1"/>
  <c r="C22" i="28"/>
  <c r="D22" i="28" s="1"/>
  <c r="N20" i="28"/>
  <c r="T189" i="27"/>
  <c r="T187" i="27" s="1"/>
  <c r="S187" i="27"/>
  <c r="C15" i="28"/>
  <c r="C25" i="28"/>
  <c r="D25" i="28" s="1"/>
  <c r="F25" i="28" s="1"/>
  <c r="G25" i="28" s="1"/>
  <c r="F6" i="28"/>
  <c r="D15" i="28"/>
  <c r="O21" i="28" l="1"/>
  <c r="N21" i="28"/>
  <c r="C31" i="28"/>
  <c r="D31" i="28"/>
  <c r="F22" i="28"/>
  <c r="F15" i="28"/>
  <c r="G6" i="28"/>
  <c r="G15" i="28" s="1"/>
  <c r="F31" i="28" l="1"/>
  <c r="G22" i="28"/>
  <c r="G31" i="28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anwar</author>
  </authors>
  <commentList>
    <comment ref="H5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Isi dengan data jumlah proyeksi penduduk masing-masing daerah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4" authorId="0" shapeId="0" xr:uid="{00000000-0006-0000-0000-000002000000}">
      <text>
        <r>
          <rPr>
            <b/>
            <sz val="10"/>
            <color indexed="81"/>
            <rFont val="Tahoma"/>
            <family val="2"/>
          </rPr>
          <t>Isi dengan angka konversi gabah ke beras masing-masing provinsi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16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Isi bila yg tersedia data luas panen, data luas tanam tdk ada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17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Isi bila tersedia data luas tanam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18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Isi bila yang tersedia data luas panen, data luas tanam tidak ada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19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Isi bila tersedia data luas tanam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21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 xml:space="preserve">Isi dengan angka konsumsi jagung basah
</t>
        </r>
      </text>
    </comment>
    <comment ref="I35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Isi dengan data luas tanam (hektar)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35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>isi data kebutuhan bibit per hektar (satuan kilogram)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Dell</author>
  </authors>
  <commentList>
    <comment ref="F14" authorId="0" shapeId="0" xr:uid="{00000000-0006-0000-0100-000001000000}">
      <text>
        <r>
          <rPr>
            <b/>
            <sz val="9"/>
            <rFont val="Tahoma"/>
            <family val="2"/>
          </rPr>
          <t>Dell:</t>
        </r>
        <r>
          <rPr>
            <sz val="9"/>
            <rFont val="Tahoma"/>
            <family val="2"/>
          </rPr>
          <t xml:space="preserve">
Stok Akhir September 2018
</t>
        </r>
      </text>
    </comment>
  </commentList>
</comments>
</file>

<file path=xl/sharedStrings.xml><?xml version="1.0" encoding="utf-8"?>
<sst xmlns="http://schemas.openxmlformats.org/spreadsheetml/2006/main" count="1460" uniqueCount="582">
  <si>
    <t>DATA PRODUKSI KOMODITAS</t>
  </si>
  <si>
    <r>
      <rPr>
        <b/>
        <sz val="10"/>
        <color theme="1"/>
        <rFont val="Times New Roman"/>
        <family val="1"/>
      </rPr>
      <t xml:space="preserve">NERACA BAHAN MAKANAN / </t>
    </r>
    <r>
      <rPr>
        <b/>
        <i/>
        <sz val="10"/>
        <color theme="1"/>
        <rFont val="Times New Roman"/>
        <family val="1"/>
      </rPr>
      <t>FOOD BALANCE SHEET</t>
    </r>
  </si>
  <si>
    <t>Jenis Bahan Makanan</t>
  </si>
  <si>
    <t>Produksi Kotor               ton</t>
  </si>
  <si>
    <t>Konversi</t>
  </si>
  <si>
    <t>Commodity</t>
  </si>
  <si>
    <r>
      <rPr>
        <b/>
        <sz val="10"/>
        <rFont val="Times New Roman"/>
        <family val="1"/>
      </rPr>
      <t>I. PADI-PADIAN/</t>
    </r>
    <r>
      <rPr>
        <b/>
        <i/>
        <sz val="10"/>
        <rFont val="Times New Roman"/>
        <family val="1"/>
      </rPr>
      <t>CEREALS</t>
    </r>
  </si>
  <si>
    <t>Gabah/unhusked rice</t>
  </si>
  <si>
    <t>Produksi awal</t>
  </si>
  <si>
    <t>Beras/Rice</t>
  </si>
  <si>
    <r>
      <rPr>
        <sz val="10"/>
        <rFont val="Times New Roman"/>
        <family val="1"/>
      </rPr>
      <t>Jagung/</t>
    </r>
    <r>
      <rPr>
        <i/>
        <sz val="10"/>
        <rFont val="Times New Roman"/>
        <family val="1"/>
      </rPr>
      <t>Maize</t>
    </r>
  </si>
  <si>
    <r>
      <rPr>
        <sz val="10"/>
        <rFont val="Times New Roman"/>
        <family val="1"/>
      </rPr>
      <t xml:space="preserve">Jagung basah/ </t>
    </r>
    <r>
      <rPr>
        <i/>
        <sz val="10"/>
        <rFont val="Times New Roman"/>
        <family val="1"/>
      </rPr>
      <t>Fresh maize</t>
    </r>
  </si>
  <si>
    <r>
      <rPr>
        <sz val="10"/>
        <rFont val="Times New Roman"/>
        <family val="1"/>
      </rPr>
      <t>Gandum/</t>
    </r>
    <r>
      <rPr>
        <i/>
        <sz val="10"/>
        <rFont val="Times New Roman"/>
        <family val="1"/>
      </rPr>
      <t>Wheat</t>
    </r>
  </si>
  <si>
    <r>
      <rPr>
        <sz val="10"/>
        <rFont val="Times New Roman"/>
        <family val="1"/>
      </rPr>
      <t xml:space="preserve">Tepung Gandum/ </t>
    </r>
    <r>
      <rPr>
        <i/>
        <sz val="10"/>
        <rFont val="Times New Roman"/>
        <family val="1"/>
      </rPr>
      <t>Wheat flour</t>
    </r>
  </si>
  <si>
    <r>
      <rPr>
        <b/>
        <sz val="10"/>
        <rFont val="Times New Roman"/>
        <family val="1"/>
      </rPr>
      <t>II. MAKANAN BERPATI/</t>
    </r>
    <r>
      <rPr>
        <b/>
        <i/>
        <sz val="10"/>
        <rFont val="Times New Roman"/>
        <family val="1"/>
      </rPr>
      <t xml:space="preserve"> STARCHY FOOD</t>
    </r>
  </si>
  <si>
    <r>
      <rPr>
        <sz val="10"/>
        <rFont val="Times New Roman"/>
        <family val="1"/>
      </rPr>
      <t>Ubi jalar/</t>
    </r>
    <r>
      <rPr>
        <i/>
        <sz val="10"/>
        <rFont val="Times New Roman"/>
        <family val="1"/>
      </rPr>
      <t>Sweet potatoes</t>
    </r>
  </si>
  <si>
    <r>
      <rPr>
        <sz val="10"/>
        <rFont val="Times New Roman"/>
        <family val="1"/>
      </rPr>
      <t>Ubi kayu/</t>
    </r>
    <r>
      <rPr>
        <i/>
        <sz val="10"/>
        <rFont val="Times New Roman"/>
        <family val="1"/>
      </rPr>
      <t>Cassava</t>
    </r>
  </si>
  <si>
    <t>Ubi kayu/Gaplek/Cassava/Manioc</t>
  </si>
  <si>
    <t>Ubi kayu/Tapioka/Cassava/Tapioca</t>
  </si>
  <si>
    <t>Sagu/Tepung sagu/Sago pith/Sago flour</t>
  </si>
  <si>
    <t>Umbi-umbian lainnya (Talas, Yam, Labu Parang dan butternut dll)</t>
  </si>
  <si>
    <r>
      <rPr>
        <b/>
        <sz val="10"/>
        <rFont val="Times New Roman"/>
        <family val="1"/>
      </rPr>
      <t>III. GULA/</t>
    </r>
    <r>
      <rPr>
        <b/>
        <i/>
        <sz val="10"/>
        <rFont val="Times New Roman"/>
        <family val="1"/>
      </rPr>
      <t>SUGAR</t>
    </r>
  </si>
  <si>
    <r>
      <rPr>
        <sz val="10"/>
        <rFont val="Times New Roman"/>
        <family val="1"/>
      </rPr>
      <t>Gula pasir/White</t>
    </r>
    <r>
      <rPr>
        <i/>
        <sz val="10"/>
        <rFont val="Times New Roman"/>
        <family val="1"/>
      </rPr>
      <t xml:space="preserve"> sugar</t>
    </r>
  </si>
  <si>
    <r>
      <rPr>
        <sz val="10"/>
        <rFont val="Times New Roman"/>
        <family val="1"/>
      </rPr>
      <t>Gula mangkok/</t>
    </r>
    <r>
      <rPr>
        <i/>
        <sz val="10"/>
        <rFont val="Times New Roman"/>
        <family val="1"/>
      </rPr>
      <t>Other sugar</t>
    </r>
  </si>
  <si>
    <t>IV. BUAH BIJI BERMINYAK</t>
  </si>
  <si>
    <t>PULSES NUT AND OIL SEEDS</t>
  </si>
  <si>
    <t>Kacang tanah berkulit/Groundnuts in shell</t>
  </si>
  <si>
    <t>Kacang tanah lepas kulit/Groundnuts shelled</t>
  </si>
  <si>
    <r>
      <rPr>
        <sz val="10"/>
        <rFont val="Times New Roman"/>
        <family val="1"/>
      </rPr>
      <t>Kedelai/</t>
    </r>
    <r>
      <rPr>
        <i/>
        <sz val="10"/>
        <rFont val="Times New Roman"/>
        <family val="1"/>
      </rPr>
      <t>Soyabeans</t>
    </r>
  </si>
  <si>
    <r>
      <rPr>
        <sz val="10"/>
        <rFont val="Times New Roman"/>
        <family val="1"/>
      </rPr>
      <t>Kacang hijau/</t>
    </r>
    <r>
      <rPr>
        <i/>
        <sz val="10"/>
        <rFont val="Times New Roman"/>
        <family val="1"/>
      </rPr>
      <t>Mungbean</t>
    </r>
  </si>
  <si>
    <t>Kelapa daging/Coconut fresh</t>
  </si>
  <si>
    <t>Kopra/Copra</t>
  </si>
  <si>
    <r>
      <rPr>
        <b/>
        <sz val="10"/>
        <rFont val="Times New Roman"/>
        <family val="1"/>
      </rPr>
      <t>V. BUAH-BUAHAN/</t>
    </r>
    <r>
      <rPr>
        <b/>
        <i/>
        <sz val="10"/>
        <rFont val="Times New Roman"/>
        <family val="1"/>
      </rPr>
      <t>FRUITS</t>
    </r>
  </si>
  <si>
    <r>
      <rPr>
        <sz val="10"/>
        <rFont val="Times New Roman"/>
        <family val="1"/>
      </rPr>
      <t>Alpokat/</t>
    </r>
    <r>
      <rPr>
        <i/>
        <sz val="10"/>
        <rFont val="Times New Roman"/>
        <family val="1"/>
      </rPr>
      <t>Avocados</t>
    </r>
  </si>
  <si>
    <r>
      <rPr>
        <sz val="10"/>
        <rFont val="Times New Roman"/>
        <family val="1"/>
      </rPr>
      <t>Duku/</t>
    </r>
    <r>
      <rPr>
        <i/>
        <sz val="10"/>
        <rFont val="Times New Roman"/>
        <family val="1"/>
      </rPr>
      <t>Lanzon</t>
    </r>
  </si>
  <si>
    <r>
      <rPr>
        <sz val="10"/>
        <rFont val="Times New Roman"/>
        <family val="1"/>
      </rPr>
      <t>Durian/</t>
    </r>
    <r>
      <rPr>
        <i/>
        <sz val="10"/>
        <rFont val="Times New Roman"/>
        <family val="1"/>
      </rPr>
      <t>Durians</t>
    </r>
  </si>
  <si>
    <r>
      <rPr>
        <sz val="10"/>
        <rFont val="Times New Roman"/>
        <family val="1"/>
      </rPr>
      <t>Jambu Biji/</t>
    </r>
    <r>
      <rPr>
        <i/>
        <sz val="10"/>
        <rFont val="Times New Roman"/>
        <family val="1"/>
      </rPr>
      <t>Guava</t>
    </r>
  </si>
  <si>
    <r>
      <rPr>
        <sz val="10"/>
        <rFont val="Times New Roman"/>
        <family val="1"/>
      </rPr>
      <t xml:space="preserve">Jambu Air//Rose </t>
    </r>
    <r>
      <rPr>
        <i/>
        <sz val="10"/>
        <rFont val="Times New Roman"/>
        <family val="1"/>
      </rPr>
      <t>apple</t>
    </r>
  </si>
  <si>
    <r>
      <rPr>
        <sz val="10"/>
        <rFont val="Times New Roman"/>
        <family val="1"/>
      </rPr>
      <t>Mangga/</t>
    </r>
    <r>
      <rPr>
        <i/>
        <sz val="10"/>
        <rFont val="Times New Roman"/>
        <family val="1"/>
      </rPr>
      <t>Mangoes</t>
    </r>
  </si>
  <si>
    <r>
      <rPr>
        <sz val="10"/>
        <rFont val="Times New Roman"/>
        <family val="1"/>
      </rPr>
      <t>Nanas/</t>
    </r>
    <r>
      <rPr>
        <i/>
        <sz val="10"/>
        <rFont val="Times New Roman"/>
        <family val="1"/>
      </rPr>
      <t>Pineapples</t>
    </r>
  </si>
  <si>
    <r>
      <rPr>
        <sz val="10"/>
        <rFont val="Times New Roman"/>
        <family val="1"/>
      </rPr>
      <t>Pepaya/</t>
    </r>
    <r>
      <rPr>
        <i/>
        <sz val="10"/>
        <rFont val="Times New Roman"/>
        <family val="1"/>
      </rPr>
      <t>Papayas</t>
    </r>
  </si>
  <si>
    <r>
      <rPr>
        <sz val="10"/>
        <rFont val="Times New Roman"/>
        <family val="1"/>
      </rPr>
      <t>Pisang/</t>
    </r>
    <r>
      <rPr>
        <i/>
        <sz val="10"/>
        <rFont val="Times New Roman"/>
        <family val="1"/>
      </rPr>
      <t>Bananas</t>
    </r>
  </si>
  <si>
    <r>
      <rPr>
        <sz val="10"/>
        <rFont val="Times New Roman"/>
        <family val="1"/>
      </rPr>
      <t>Rambutan/</t>
    </r>
    <r>
      <rPr>
        <i/>
        <sz val="10"/>
        <rFont val="Times New Roman"/>
        <family val="1"/>
      </rPr>
      <t>Rambutans</t>
    </r>
  </si>
  <si>
    <r>
      <rPr>
        <sz val="10"/>
        <rFont val="Times New Roman"/>
        <family val="1"/>
      </rPr>
      <t>Salak/</t>
    </r>
    <r>
      <rPr>
        <i/>
        <sz val="10"/>
        <rFont val="Times New Roman"/>
        <family val="1"/>
      </rPr>
      <t>Salacia</t>
    </r>
  </si>
  <si>
    <r>
      <rPr>
        <sz val="10"/>
        <rFont val="Times New Roman"/>
        <family val="1"/>
      </rPr>
      <t>Sawo/</t>
    </r>
    <r>
      <rPr>
        <i/>
        <sz val="10"/>
        <rFont val="Times New Roman"/>
        <family val="1"/>
      </rPr>
      <t>Sapodila</t>
    </r>
  </si>
  <si>
    <t>Melon</t>
  </si>
  <si>
    <r>
      <rPr>
        <sz val="10"/>
        <rFont val="Times New Roman"/>
        <family val="1"/>
      </rPr>
      <t>Semangka/</t>
    </r>
    <r>
      <rPr>
        <i/>
        <sz val="10"/>
        <rFont val="Times New Roman"/>
        <family val="1"/>
      </rPr>
      <t>Watermelon</t>
    </r>
  </si>
  <si>
    <r>
      <rPr>
        <sz val="10"/>
        <rFont val="Times New Roman"/>
        <family val="1"/>
      </rPr>
      <t>Belimbing/</t>
    </r>
    <r>
      <rPr>
        <i/>
        <sz val="10"/>
        <rFont val="Times New Roman"/>
        <family val="1"/>
      </rPr>
      <t xml:space="preserve"> Star Fruit</t>
    </r>
  </si>
  <si>
    <r>
      <rPr>
        <sz val="10"/>
        <rFont val="Times New Roman"/>
        <family val="1"/>
      </rPr>
      <t xml:space="preserve">Manggis/ </t>
    </r>
    <r>
      <rPr>
        <i/>
        <sz val="10"/>
        <rFont val="Times New Roman"/>
        <family val="1"/>
      </rPr>
      <t>Mangosteen</t>
    </r>
  </si>
  <si>
    <r>
      <rPr>
        <sz val="10"/>
        <rFont val="Times New Roman"/>
        <family val="1"/>
      </rPr>
      <t xml:space="preserve">Nangka/Cempedak/ </t>
    </r>
    <r>
      <rPr>
        <i/>
        <sz val="10"/>
        <rFont val="Times New Roman"/>
        <family val="1"/>
      </rPr>
      <t>Jackfruit</t>
    </r>
  </si>
  <si>
    <r>
      <rPr>
        <sz val="10"/>
        <rFont val="Times New Roman"/>
        <family val="1"/>
      </rPr>
      <t xml:space="preserve">Markisa/ </t>
    </r>
    <r>
      <rPr>
        <i/>
        <sz val="10"/>
        <rFont val="Times New Roman"/>
        <family val="1"/>
      </rPr>
      <t>Marquisa</t>
    </r>
  </si>
  <si>
    <r>
      <rPr>
        <sz val="10"/>
        <rFont val="Times New Roman"/>
        <family val="1"/>
      </rPr>
      <t xml:space="preserve">Sirsak/ </t>
    </r>
    <r>
      <rPr>
        <i/>
        <sz val="10"/>
        <rFont val="Times New Roman"/>
        <family val="1"/>
      </rPr>
      <t>Soursop</t>
    </r>
  </si>
  <si>
    <r>
      <rPr>
        <sz val="10"/>
        <rFont val="Times New Roman"/>
        <family val="1"/>
      </rPr>
      <t xml:space="preserve">Sukun/ </t>
    </r>
    <r>
      <rPr>
        <i/>
        <sz val="10"/>
        <rFont val="Times New Roman"/>
        <family val="1"/>
      </rPr>
      <t>Bread Fruit</t>
    </r>
  </si>
  <si>
    <r>
      <rPr>
        <sz val="10"/>
        <rFont val="Times New Roman"/>
        <family val="1"/>
      </rPr>
      <t xml:space="preserve">Apel/ </t>
    </r>
    <r>
      <rPr>
        <i/>
        <sz val="10"/>
        <rFont val="Times New Roman"/>
        <family val="1"/>
      </rPr>
      <t>Apple</t>
    </r>
  </si>
  <si>
    <r>
      <rPr>
        <sz val="10"/>
        <rFont val="Times New Roman"/>
        <family val="1"/>
      </rPr>
      <t xml:space="preserve">Anggur/ </t>
    </r>
    <r>
      <rPr>
        <i/>
        <sz val="10"/>
        <rFont val="Times New Roman"/>
        <family val="1"/>
      </rPr>
      <t>Grape</t>
    </r>
  </si>
  <si>
    <t>Strawberry</t>
  </si>
  <si>
    <t>Blewah</t>
  </si>
  <si>
    <t>Lemon/Lemon</t>
  </si>
  <si>
    <t>Jeruk Besar/Pomelo</t>
  </si>
  <si>
    <t>Kurma/Date Fruit</t>
  </si>
  <si>
    <t>Buah Ara/Fig</t>
  </si>
  <si>
    <t>Pir/Pear</t>
  </si>
  <si>
    <t>Aprikot, Ceri Dan Persik/Apricot,cherry, Nectarine</t>
  </si>
  <si>
    <t>Rasberry Dan Blackberry</t>
  </si>
  <si>
    <t>Kiwi/Kiwi</t>
  </si>
  <si>
    <t>Kesemek/Persimon</t>
  </si>
  <si>
    <t>Lengkeng</t>
  </si>
  <si>
    <t>Leci/Lychee</t>
  </si>
  <si>
    <t>Buah Naga</t>
  </si>
  <si>
    <t>Buah Lainnya</t>
  </si>
  <si>
    <t>VI. SAYUR-SAYURAN/ VEGETABLES</t>
  </si>
  <si>
    <r>
      <rPr>
        <sz val="10"/>
        <rFont val="Times New Roman"/>
        <family val="1"/>
      </rPr>
      <t xml:space="preserve">Bawang Merah/ </t>
    </r>
    <r>
      <rPr>
        <i/>
        <sz val="10"/>
        <rFont val="Times New Roman"/>
        <family val="1"/>
      </rPr>
      <t>Shallot(Onion)</t>
    </r>
  </si>
  <si>
    <r>
      <rPr>
        <sz val="10"/>
        <rFont val="Times New Roman"/>
        <family val="1"/>
      </rPr>
      <t>Ketimun/</t>
    </r>
    <r>
      <rPr>
        <i/>
        <sz val="10"/>
        <rFont val="Times New Roman"/>
        <family val="1"/>
      </rPr>
      <t>Cucumber</t>
    </r>
  </si>
  <si>
    <r>
      <rPr>
        <sz val="10"/>
        <rFont val="Times New Roman"/>
        <family val="1"/>
      </rPr>
      <t>Kacang Merah/</t>
    </r>
    <r>
      <rPr>
        <i/>
        <sz val="10"/>
        <rFont val="Times New Roman"/>
        <family val="1"/>
      </rPr>
      <t>Kidney beans</t>
    </r>
  </si>
  <si>
    <r>
      <rPr>
        <sz val="10"/>
        <rFont val="Times New Roman"/>
        <family val="1"/>
      </rPr>
      <t xml:space="preserve">Kacang Panjang/ </t>
    </r>
    <r>
      <rPr>
        <i/>
        <sz val="10"/>
        <rFont val="Times New Roman"/>
        <family val="1"/>
      </rPr>
      <t>String beans</t>
    </r>
  </si>
  <si>
    <r>
      <rPr>
        <sz val="10"/>
        <rFont val="Times New Roman"/>
        <family val="1"/>
      </rPr>
      <t>Kentang/</t>
    </r>
    <r>
      <rPr>
        <i/>
        <sz val="10"/>
        <rFont val="Times New Roman"/>
        <family val="1"/>
      </rPr>
      <t>Potatoes</t>
    </r>
  </si>
  <si>
    <r>
      <rPr>
        <sz val="10"/>
        <rFont val="Times New Roman"/>
        <family val="1"/>
      </rPr>
      <t>Kubis/</t>
    </r>
    <r>
      <rPr>
        <i/>
        <sz val="10"/>
        <rFont val="Times New Roman"/>
        <family val="1"/>
      </rPr>
      <t>Cabbage</t>
    </r>
  </si>
  <si>
    <r>
      <rPr>
        <sz val="10"/>
        <rFont val="Times New Roman"/>
        <family val="1"/>
      </rPr>
      <t>Tomat/</t>
    </r>
    <r>
      <rPr>
        <i/>
        <sz val="10"/>
        <rFont val="Times New Roman"/>
        <family val="1"/>
      </rPr>
      <t>Tomatoes</t>
    </r>
  </si>
  <si>
    <r>
      <rPr>
        <sz val="10"/>
        <rFont val="Times New Roman"/>
        <family val="1"/>
      </rPr>
      <t>Wortel/</t>
    </r>
    <r>
      <rPr>
        <i/>
        <sz val="10"/>
        <rFont val="Times New Roman"/>
        <family val="1"/>
      </rPr>
      <t>Carrots</t>
    </r>
  </si>
  <si>
    <r>
      <rPr>
        <sz val="10"/>
        <rFont val="Times New Roman"/>
        <family val="1"/>
      </rPr>
      <t>Cabe Besar/</t>
    </r>
    <r>
      <rPr>
        <i/>
        <sz val="10"/>
        <rFont val="Times New Roman"/>
        <family val="1"/>
      </rPr>
      <t>Chilli</t>
    </r>
  </si>
  <si>
    <t>Cabe Rawit</t>
  </si>
  <si>
    <r>
      <rPr>
        <sz val="10"/>
        <rFont val="Times New Roman"/>
        <family val="1"/>
      </rPr>
      <t>Terong/</t>
    </r>
    <r>
      <rPr>
        <i/>
        <sz val="10"/>
        <rFont val="Times New Roman"/>
        <family val="1"/>
      </rPr>
      <t>Eggplant</t>
    </r>
  </si>
  <si>
    <r>
      <rPr>
        <sz val="10"/>
        <rFont val="Times New Roman"/>
        <family val="1"/>
      </rPr>
      <t xml:space="preserve">Petsai/ Sawi/ </t>
    </r>
    <r>
      <rPr>
        <i/>
        <sz val="10"/>
        <rFont val="Times New Roman"/>
        <family val="1"/>
      </rPr>
      <t>Mustard greens</t>
    </r>
  </si>
  <si>
    <r>
      <rPr>
        <sz val="10"/>
        <rFont val="Times New Roman"/>
        <family val="1"/>
      </rPr>
      <t>Bawang Daun/</t>
    </r>
    <r>
      <rPr>
        <i/>
        <sz val="10"/>
        <rFont val="Times New Roman"/>
        <family val="1"/>
      </rPr>
      <t>Spring onion</t>
    </r>
  </si>
  <si>
    <r>
      <rPr>
        <sz val="10"/>
        <rFont val="Times New Roman"/>
        <family val="1"/>
      </rPr>
      <t>Kangkung/</t>
    </r>
    <r>
      <rPr>
        <i/>
        <sz val="10"/>
        <rFont val="Times New Roman"/>
        <family val="1"/>
      </rPr>
      <t>Swamp cabbage</t>
    </r>
  </si>
  <si>
    <r>
      <rPr>
        <sz val="10"/>
        <rFont val="Times New Roman"/>
        <family val="1"/>
      </rPr>
      <t>Lobak/</t>
    </r>
    <r>
      <rPr>
        <i/>
        <sz val="10"/>
        <rFont val="Times New Roman"/>
        <family val="1"/>
      </rPr>
      <t>Radish</t>
    </r>
  </si>
  <si>
    <r>
      <rPr>
        <sz val="10"/>
        <rFont val="Times New Roman"/>
        <family val="1"/>
      </rPr>
      <t>Labu siam/</t>
    </r>
    <r>
      <rPr>
        <i/>
        <sz val="10"/>
        <rFont val="Times New Roman"/>
        <family val="1"/>
      </rPr>
      <t>Chayotte</t>
    </r>
  </si>
  <si>
    <r>
      <rPr>
        <sz val="10"/>
        <rFont val="Times New Roman"/>
        <family val="1"/>
      </rPr>
      <t>Buncis/</t>
    </r>
    <r>
      <rPr>
        <i/>
        <sz val="10"/>
        <rFont val="Times New Roman"/>
        <family val="1"/>
      </rPr>
      <t>Greenbeans</t>
    </r>
  </si>
  <si>
    <r>
      <rPr>
        <sz val="10"/>
        <rFont val="Times New Roman"/>
        <family val="1"/>
      </rPr>
      <t>Bayam/</t>
    </r>
    <r>
      <rPr>
        <i/>
        <sz val="10"/>
        <rFont val="Times New Roman"/>
        <family val="1"/>
      </rPr>
      <t>Spinach</t>
    </r>
  </si>
  <si>
    <r>
      <rPr>
        <sz val="10"/>
        <rFont val="Times New Roman"/>
        <family val="1"/>
      </rPr>
      <t>Bawang Putih/</t>
    </r>
    <r>
      <rPr>
        <i/>
        <sz val="10"/>
        <rFont val="Times New Roman"/>
        <family val="1"/>
      </rPr>
      <t>Garlic</t>
    </r>
  </si>
  <si>
    <r>
      <rPr>
        <sz val="10"/>
        <rFont val="Times New Roman"/>
        <family val="1"/>
      </rPr>
      <t xml:space="preserve">Kembang Kol/ </t>
    </r>
    <r>
      <rPr>
        <i/>
        <sz val="10"/>
        <rFont val="Times New Roman"/>
        <family val="1"/>
      </rPr>
      <t>Cauliflowe</t>
    </r>
    <r>
      <rPr>
        <sz val="10"/>
        <rFont val="Times New Roman"/>
        <family val="1"/>
      </rPr>
      <t>r</t>
    </r>
  </si>
  <si>
    <r>
      <rPr>
        <sz val="10"/>
        <rFont val="Times New Roman"/>
        <family val="1"/>
      </rPr>
      <t xml:space="preserve">Jamur/ </t>
    </r>
    <r>
      <rPr>
        <i/>
        <sz val="10"/>
        <rFont val="Times New Roman"/>
        <family val="1"/>
      </rPr>
      <t>Mushroom</t>
    </r>
  </si>
  <si>
    <r>
      <rPr>
        <sz val="10"/>
        <rFont val="Times New Roman"/>
        <family val="1"/>
      </rPr>
      <t xml:space="preserve">Melinjo/ </t>
    </r>
    <r>
      <rPr>
        <i/>
        <sz val="10"/>
        <rFont val="Times New Roman"/>
        <family val="1"/>
      </rPr>
      <t>Melinjo</t>
    </r>
  </si>
  <si>
    <r>
      <rPr>
        <sz val="10"/>
        <rFont val="Times New Roman"/>
        <family val="1"/>
      </rPr>
      <t xml:space="preserve">Petai/ </t>
    </r>
    <r>
      <rPr>
        <i/>
        <sz val="10"/>
        <rFont val="Times New Roman"/>
        <family val="1"/>
      </rPr>
      <t>Twisted Cluster Bean</t>
    </r>
  </si>
  <si>
    <r>
      <rPr>
        <sz val="10"/>
        <rFont val="Times New Roman"/>
        <family val="1"/>
      </rPr>
      <t xml:space="preserve">Jengkol/ </t>
    </r>
    <r>
      <rPr>
        <i/>
        <sz val="10"/>
        <rFont val="Times New Roman"/>
        <family val="1"/>
      </rPr>
      <t>Jengkol</t>
    </r>
  </si>
  <si>
    <r>
      <rPr>
        <sz val="10"/>
        <rFont val="Times New Roman"/>
        <family val="1"/>
      </rPr>
      <t xml:space="preserve">Paprika/ </t>
    </r>
    <r>
      <rPr>
        <i/>
        <sz val="10"/>
        <rFont val="Times New Roman"/>
        <family val="1"/>
      </rPr>
      <t>Sweet Pepper</t>
    </r>
  </si>
  <si>
    <t>Kacang Kapri</t>
  </si>
  <si>
    <t>Selada</t>
  </si>
  <si>
    <t>Asparagus</t>
  </si>
  <si>
    <t>Seledri</t>
  </si>
  <si>
    <t>Lainya (Oyong, kecipir, pare, pakis</t>
  </si>
  <si>
    <r>
      <rPr>
        <b/>
        <sz val="10"/>
        <rFont val="Times New Roman"/>
        <family val="1"/>
      </rPr>
      <t>VII. DAGING/</t>
    </r>
    <r>
      <rPr>
        <b/>
        <i/>
        <sz val="10"/>
        <rFont val="Times New Roman"/>
        <family val="1"/>
      </rPr>
      <t>MEAT</t>
    </r>
  </si>
  <si>
    <r>
      <rPr>
        <sz val="10"/>
        <rFont val="Times New Roman"/>
        <family val="1"/>
      </rPr>
      <t>Daging Sapi/</t>
    </r>
    <r>
      <rPr>
        <i/>
        <sz val="10"/>
        <rFont val="Times New Roman"/>
        <family val="1"/>
      </rPr>
      <t>Beef</t>
    </r>
  </si>
  <si>
    <r>
      <rPr>
        <sz val="10"/>
        <rFont val="Times New Roman"/>
        <family val="1"/>
      </rPr>
      <t>Daging Kerbau/</t>
    </r>
    <r>
      <rPr>
        <i/>
        <sz val="10"/>
        <rFont val="Times New Roman"/>
        <family val="1"/>
      </rPr>
      <t>Buffalo Meat</t>
    </r>
  </si>
  <si>
    <r>
      <rPr>
        <sz val="10"/>
        <rFont val="Times New Roman"/>
        <family val="1"/>
      </rPr>
      <t>Daging Kambing/</t>
    </r>
    <r>
      <rPr>
        <i/>
        <sz val="10"/>
        <rFont val="Times New Roman"/>
        <family val="1"/>
      </rPr>
      <t>Mutton</t>
    </r>
  </si>
  <si>
    <r>
      <rPr>
        <sz val="10"/>
        <rFont val="Times New Roman"/>
        <family val="1"/>
      </rPr>
      <t>Daging Domba/</t>
    </r>
    <r>
      <rPr>
        <i/>
        <sz val="10"/>
        <rFont val="Times New Roman"/>
        <family val="1"/>
      </rPr>
      <t>Lamb</t>
    </r>
  </si>
  <si>
    <r>
      <rPr>
        <sz val="10"/>
        <rFont val="Times New Roman"/>
        <family val="1"/>
      </rPr>
      <t>Daging Kuda/Lainnya/</t>
    </r>
    <r>
      <rPr>
        <i/>
        <sz val="10"/>
        <rFont val="Times New Roman"/>
        <family val="1"/>
      </rPr>
      <t>Horse Meat/Other</t>
    </r>
  </si>
  <si>
    <r>
      <rPr>
        <sz val="10"/>
        <rFont val="Times New Roman"/>
        <family val="1"/>
      </rPr>
      <t>Daging Babi/</t>
    </r>
    <r>
      <rPr>
        <i/>
        <sz val="10"/>
        <rFont val="Times New Roman"/>
        <family val="1"/>
      </rPr>
      <t>Pork</t>
    </r>
  </si>
  <si>
    <r>
      <rPr>
        <sz val="10"/>
        <rFont val="Times New Roman"/>
        <family val="1"/>
      </rPr>
      <t>Daging Ayam Buras/</t>
    </r>
    <r>
      <rPr>
        <i/>
        <sz val="10"/>
        <rFont val="Times New Roman"/>
        <family val="1"/>
      </rPr>
      <t>Lokal Chicken Meat</t>
    </r>
  </si>
  <si>
    <t>Daging Ayam Ras</t>
  </si>
  <si>
    <r>
      <rPr>
        <sz val="10"/>
        <rFont val="Times New Roman"/>
        <family val="1"/>
      </rPr>
      <t>Daging Itik/</t>
    </r>
    <r>
      <rPr>
        <i/>
        <sz val="10"/>
        <rFont val="Times New Roman"/>
        <family val="1"/>
      </rPr>
      <t>Duck Meat</t>
    </r>
  </si>
  <si>
    <t>Daging Burung Puyuh/</t>
  </si>
  <si>
    <r>
      <rPr>
        <sz val="10"/>
        <rFont val="Times New Roman"/>
        <family val="1"/>
      </rPr>
      <t>Jeroan semua jenis (termasuk lidah sapi)/</t>
    </r>
    <r>
      <rPr>
        <i/>
        <sz val="10"/>
        <rFont val="Times New Roman"/>
        <family val="1"/>
      </rPr>
      <t>Offal All Kinds</t>
    </r>
  </si>
  <si>
    <r>
      <rPr>
        <b/>
        <sz val="10"/>
        <rFont val="Times New Roman"/>
        <family val="1"/>
      </rPr>
      <t>VIII. TELUR/</t>
    </r>
    <r>
      <rPr>
        <b/>
        <i/>
        <sz val="10"/>
        <rFont val="Times New Roman"/>
        <family val="1"/>
      </rPr>
      <t>EGGS</t>
    </r>
  </si>
  <si>
    <r>
      <rPr>
        <sz val="10"/>
        <rFont val="Times New Roman"/>
        <family val="1"/>
      </rPr>
      <t>Telur Ayam Buras/</t>
    </r>
    <r>
      <rPr>
        <i/>
        <sz val="10"/>
        <rFont val="Times New Roman"/>
        <family val="1"/>
      </rPr>
      <t xml:space="preserve"> Local Hen Eggs</t>
    </r>
  </si>
  <si>
    <r>
      <rPr>
        <sz val="10"/>
        <rFont val="Times New Roman"/>
        <family val="1"/>
      </rPr>
      <t>Telur Ayam Ras/</t>
    </r>
    <r>
      <rPr>
        <i/>
        <sz val="10"/>
        <rFont val="Times New Roman"/>
        <family val="1"/>
      </rPr>
      <t xml:space="preserve"> Improved Hen Eggs</t>
    </r>
  </si>
  <si>
    <r>
      <rPr>
        <sz val="10"/>
        <rFont val="Times New Roman"/>
        <family val="1"/>
      </rPr>
      <t>Telur Itik/</t>
    </r>
    <r>
      <rPr>
        <i/>
        <sz val="10"/>
        <rFont val="Times New Roman"/>
        <family val="1"/>
      </rPr>
      <t>Ducks Eggs</t>
    </r>
  </si>
  <si>
    <t>Telur Puyuh/Quail Eggs</t>
  </si>
  <si>
    <r>
      <rPr>
        <b/>
        <sz val="10"/>
        <rFont val="Times New Roman"/>
        <family val="1"/>
      </rPr>
      <t>IX. SUSU/</t>
    </r>
    <r>
      <rPr>
        <b/>
        <i/>
        <sz val="10"/>
        <rFont val="Times New Roman"/>
        <family val="1"/>
      </rPr>
      <t>MILK</t>
    </r>
  </si>
  <si>
    <r>
      <rPr>
        <sz val="10"/>
        <rFont val="Times New Roman"/>
        <family val="1"/>
      </rPr>
      <t>Susu Sapi/</t>
    </r>
    <r>
      <rPr>
        <i/>
        <sz val="10"/>
        <rFont val="Times New Roman"/>
        <family val="1"/>
      </rPr>
      <t>Cow Milk</t>
    </r>
  </si>
  <si>
    <r>
      <rPr>
        <b/>
        <sz val="10"/>
        <rFont val="Times New Roman"/>
        <family val="1"/>
      </rPr>
      <t>X. IKAN/</t>
    </r>
    <r>
      <rPr>
        <b/>
        <i/>
        <sz val="10"/>
        <rFont val="Times New Roman"/>
        <family val="1"/>
      </rPr>
      <t>FISH</t>
    </r>
  </si>
  <si>
    <t>Tuna/Cakalang/Tongkol</t>
  </si>
  <si>
    <t>Tunas/Skipjack/Little Tuna</t>
  </si>
  <si>
    <r>
      <rPr>
        <sz val="10"/>
        <rFont val="Times New Roman"/>
        <family val="1"/>
      </rPr>
      <t>Kakap/</t>
    </r>
    <r>
      <rPr>
        <i/>
        <sz val="10"/>
        <rFont val="Times New Roman"/>
        <family val="1"/>
      </rPr>
      <t>Giant Seaperch</t>
    </r>
  </si>
  <si>
    <r>
      <rPr>
        <sz val="10"/>
        <rFont val="Times New Roman"/>
        <family val="1"/>
      </rPr>
      <t>Cucut/</t>
    </r>
    <r>
      <rPr>
        <i/>
        <sz val="10"/>
        <rFont val="Times New Roman"/>
        <family val="1"/>
      </rPr>
      <t>Sharks</t>
    </r>
  </si>
  <si>
    <r>
      <rPr>
        <sz val="10"/>
        <rFont val="Times New Roman"/>
        <family val="1"/>
      </rPr>
      <t>Bawal/</t>
    </r>
    <r>
      <rPr>
        <i/>
        <sz val="10"/>
        <rFont val="Times New Roman"/>
        <family val="1"/>
      </rPr>
      <t>Pomfret</t>
    </r>
  </si>
  <si>
    <r>
      <rPr>
        <sz val="10"/>
        <rFont val="Times New Roman"/>
        <family val="1"/>
      </rPr>
      <t>Teri/</t>
    </r>
    <r>
      <rPr>
        <i/>
        <sz val="10"/>
        <rFont val="Times New Roman"/>
        <family val="1"/>
      </rPr>
      <t>Anchovies</t>
    </r>
  </si>
  <si>
    <r>
      <rPr>
        <sz val="10"/>
        <rFont val="Times New Roman"/>
        <family val="1"/>
      </rPr>
      <t>Lemuru/</t>
    </r>
    <r>
      <rPr>
        <i/>
        <sz val="10"/>
        <rFont val="Times New Roman"/>
        <family val="1"/>
      </rPr>
      <t>Indian Oil Sardinella</t>
    </r>
  </si>
  <si>
    <r>
      <rPr>
        <sz val="10"/>
        <rFont val="Times New Roman"/>
        <family val="1"/>
      </rPr>
      <t>Kembung/</t>
    </r>
    <r>
      <rPr>
        <i/>
        <sz val="10"/>
        <rFont val="Times New Roman"/>
        <family val="1"/>
      </rPr>
      <t>Indian Mackerels</t>
    </r>
  </si>
  <si>
    <r>
      <rPr>
        <sz val="10"/>
        <rFont val="Times New Roman"/>
        <family val="1"/>
      </rPr>
      <t>Tenggiri/</t>
    </r>
    <r>
      <rPr>
        <i/>
        <sz val="10"/>
        <rFont val="Times New Roman"/>
        <family val="1"/>
      </rPr>
      <t>Narrow Bard /King Mackerels</t>
    </r>
  </si>
  <si>
    <r>
      <rPr>
        <sz val="10"/>
        <rFont val="Times New Roman"/>
        <family val="1"/>
      </rPr>
      <t>Bandeng/</t>
    </r>
    <r>
      <rPr>
        <i/>
        <sz val="10"/>
        <rFont val="Times New Roman"/>
        <family val="1"/>
      </rPr>
      <t>Milk Fish</t>
    </r>
  </si>
  <si>
    <r>
      <rPr>
        <sz val="10"/>
        <rFont val="Times New Roman"/>
        <family val="1"/>
      </rPr>
      <t>Belanak/</t>
    </r>
    <r>
      <rPr>
        <i/>
        <sz val="10"/>
        <rFont val="Times New Roman"/>
        <family val="1"/>
      </rPr>
      <t>Mullets</t>
    </r>
  </si>
  <si>
    <r>
      <rPr>
        <sz val="10"/>
        <rFont val="Times New Roman"/>
        <family val="1"/>
      </rPr>
      <t>Mujair/</t>
    </r>
    <r>
      <rPr>
        <i/>
        <sz val="10"/>
        <rFont val="Times New Roman"/>
        <family val="1"/>
      </rPr>
      <t>Mozambique Tilapia</t>
    </r>
  </si>
  <si>
    <r>
      <rPr>
        <sz val="10"/>
        <rFont val="Times New Roman"/>
        <family val="1"/>
      </rPr>
      <t>Ikan Mas/</t>
    </r>
    <r>
      <rPr>
        <i/>
        <sz val="10"/>
        <rFont val="Times New Roman"/>
        <family val="1"/>
      </rPr>
      <t>Common Carp</t>
    </r>
  </si>
  <si>
    <r>
      <rPr>
        <sz val="10"/>
        <rFont val="Times New Roman"/>
        <family val="1"/>
      </rPr>
      <t>Lele/</t>
    </r>
    <r>
      <rPr>
        <i/>
        <sz val="10"/>
        <rFont val="Times New Roman"/>
        <family val="1"/>
      </rPr>
      <t>Catfish</t>
    </r>
  </si>
  <si>
    <r>
      <rPr>
        <sz val="10"/>
        <rFont val="Times New Roman"/>
        <family val="1"/>
      </rPr>
      <t>Patin/</t>
    </r>
    <r>
      <rPr>
        <i/>
        <sz val="10"/>
        <rFont val="Times New Roman"/>
        <family val="1"/>
      </rPr>
      <t>Pangasius spp</t>
    </r>
  </si>
  <si>
    <r>
      <rPr>
        <sz val="10"/>
        <rFont val="Times New Roman"/>
        <family val="1"/>
      </rPr>
      <t>Nila/</t>
    </r>
    <r>
      <rPr>
        <i/>
        <sz val="10"/>
        <rFont val="Times New Roman"/>
        <family val="1"/>
      </rPr>
      <t>Nile tilapia</t>
    </r>
  </si>
  <si>
    <r>
      <rPr>
        <sz val="10"/>
        <rFont val="Times New Roman"/>
        <family val="1"/>
      </rPr>
      <t>Kerapu/</t>
    </r>
    <r>
      <rPr>
        <i/>
        <sz val="10"/>
        <rFont val="Times New Roman"/>
        <family val="1"/>
      </rPr>
      <t>Groupers</t>
    </r>
  </si>
  <si>
    <r>
      <rPr>
        <sz val="10"/>
        <rFont val="Times New Roman"/>
        <family val="1"/>
      </rPr>
      <t>Gurami/</t>
    </r>
    <r>
      <rPr>
        <i/>
        <sz val="10"/>
        <rFont val="Times New Roman"/>
        <family val="1"/>
      </rPr>
      <t>Giant gouramy</t>
    </r>
  </si>
  <si>
    <r>
      <rPr>
        <sz val="10"/>
        <rFont val="Times New Roman"/>
        <family val="1"/>
      </rPr>
      <t>Udang/</t>
    </r>
    <r>
      <rPr>
        <i/>
        <sz val="10"/>
        <rFont val="Times New Roman"/>
        <family val="1"/>
      </rPr>
      <t>Shrimps</t>
    </r>
  </si>
  <si>
    <r>
      <rPr>
        <sz val="10"/>
        <rFont val="Times New Roman"/>
        <family val="1"/>
      </rPr>
      <t>Rajungan dan Kepiting/</t>
    </r>
    <r>
      <rPr>
        <i/>
        <sz val="10"/>
        <rFont val="Times New Roman"/>
        <family val="1"/>
      </rPr>
      <t>Swimming and mud crab</t>
    </r>
  </si>
  <si>
    <r>
      <rPr>
        <sz val="10"/>
        <rFont val="Times New Roman"/>
        <family val="1"/>
      </rPr>
      <t xml:space="preserve">Kekerangan / </t>
    </r>
    <r>
      <rPr>
        <i/>
        <sz val="10"/>
        <rFont val="Times New Roman"/>
        <family val="1"/>
      </rPr>
      <t>Clams</t>
    </r>
  </si>
  <si>
    <r>
      <rPr>
        <sz val="10"/>
        <rFont val="Times New Roman"/>
        <family val="1"/>
      </rPr>
      <t>Cumi-cumi, Sotong &amp; Gurita/</t>
    </r>
    <r>
      <rPr>
        <i/>
        <sz val="10"/>
        <rFont val="Times New Roman"/>
        <family val="1"/>
      </rPr>
      <t>Cuttle fish,squids and octopus</t>
    </r>
  </si>
  <si>
    <r>
      <rPr>
        <sz val="10"/>
        <rFont val="Times New Roman"/>
        <family val="1"/>
      </rPr>
      <t xml:space="preserve">Rumput laut/ </t>
    </r>
    <r>
      <rPr>
        <i/>
        <sz val="10"/>
        <rFont val="Times New Roman"/>
        <family val="1"/>
      </rPr>
      <t>Sea weeds</t>
    </r>
  </si>
  <si>
    <t>Kuwe</t>
  </si>
  <si>
    <t>Baronang</t>
  </si>
  <si>
    <t>Ekor Kuning</t>
  </si>
  <si>
    <t>Selar</t>
  </si>
  <si>
    <t>Gabus</t>
  </si>
  <si>
    <t>Tawes</t>
  </si>
  <si>
    <r>
      <rPr>
        <sz val="10"/>
        <rFont val="Times New Roman"/>
        <family val="1"/>
      </rPr>
      <t>Lainnya/</t>
    </r>
    <r>
      <rPr>
        <i/>
        <sz val="10"/>
        <rFont val="Times New Roman"/>
        <family val="1"/>
      </rPr>
      <t>Others</t>
    </r>
  </si>
  <si>
    <t>XI. MINYAK &amp; LEMAK</t>
  </si>
  <si>
    <t>OILS &amp; FATS</t>
  </si>
  <si>
    <r>
      <rPr>
        <sz val="10"/>
        <rFont val="Times New Roman"/>
        <family val="1"/>
      </rPr>
      <t>Minyak Kacang tanah/</t>
    </r>
    <r>
      <rPr>
        <i/>
        <sz val="10"/>
        <rFont val="Times New Roman"/>
        <family val="1"/>
      </rPr>
      <t>Peanut Oil</t>
    </r>
  </si>
  <si>
    <r>
      <rPr>
        <sz val="10"/>
        <rFont val="Times New Roman"/>
        <family val="1"/>
      </rPr>
      <t>Minyak goreng kelapa/</t>
    </r>
    <r>
      <rPr>
        <i/>
        <sz val="10"/>
        <rFont val="Times New Roman"/>
        <family val="1"/>
      </rPr>
      <t>Coconut oils</t>
    </r>
  </si>
  <si>
    <r>
      <rPr>
        <sz val="10"/>
        <rFont val="Times New Roman"/>
        <family val="1"/>
      </rPr>
      <t>CPO/</t>
    </r>
    <r>
      <rPr>
        <i/>
        <sz val="10"/>
        <rFont val="Times New Roman"/>
        <family val="1"/>
      </rPr>
      <t>Palm Oils</t>
    </r>
  </si>
  <si>
    <r>
      <rPr>
        <sz val="10"/>
        <rFont val="Times New Roman"/>
        <family val="1"/>
      </rPr>
      <t>Minyak goreng sawit/</t>
    </r>
    <r>
      <rPr>
        <i/>
        <sz val="10"/>
        <rFont val="Times New Roman"/>
        <family val="1"/>
      </rPr>
      <t>Cooking oils</t>
    </r>
  </si>
  <si>
    <t>Minyak Jagung</t>
  </si>
  <si>
    <t>Minyak Zaitun</t>
  </si>
  <si>
    <t>Minyak Wijen</t>
  </si>
  <si>
    <t>Minyak Kedelai</t>
  </si>
  <si>
    <r>
      <rPr>
        <sz val="10"/>
        <rFont val="Times New Roman"/>
        <family val="1"/>
      </rPr>
      <t>Lemak Sapi/</t>
    </r>
    <r>
      <rPr>
        <i/>
        <sz val="10"/>
        <rFont val="Times New Roman"/>
        <family val="1"/>
      </rPr>
      <t>Cattle Fats</t>
    </r>
  </si>
  <si>
    <r>
      <rPr>
        <sz val="10"/>
        <rFont val="Times New Roman"/>
        <family val="1"/>
      </rPr>
      <t>Lemak Kerbau/</t>
    </r>
    <r>
      <rPr>
        <i/>
        <sz val="10"/>
        <rFont val="Times New Roman"/>
        <family val="1"/>
      </rPr>
      <t>Buffalo Fats</t>
    </r>
  </si>
  <si>
    <r>
      <rPr>
        <sz val="10"/>
        <rFont val="Times New Roman"/>
        <family val="1"/>
      </rPr>
      <t>Lemak Kambing/</t>
    </r>
    <r>
      <rPr>
        <i/>
        <sz val="10"/>
        <rFont val="Times New Roman"/>
        <family val="1"/>
      </rPr>
      <t>Goat Fats</t>
    </r>
  </si>
  <si>
    <r>
      <rPr>
        <sz val="10"/>
        <rFont val="Times New Roman"/>
        <family val="1"/>
      </rPr>
      <t>Lemak Domba/</t>
    </r>
    <r>
      <rPr>
        <i/>
        <sz val="10"/>
        <rFont val="Times New Roman"/>
        <family val="1"/>
      </rPr>
      <t>Sheep Fats</t>
    </r>
  </si>
  <si>
    <r>
      <rPr>
        <sz val="10"/>
        <rFont val="Times New Roman"/>
        <family val="1"/>
      </rPr>
      <t>Lemak Babi/</t>
    </r>
    <r>
      <rPr>
        <i/>
        <sz val="10"/>
        <rFont val="Times New Roman"/>
        <family val="1"/>
      </rPr>
      <t>Pig Fats</t>
    </r>
  </si>
  <si>
    <t>DATA STOK</t>
  </si>
  <si>
    <t>Stok Awal</t>
  </si>
  <si>
    <t>Stok Akhir</t>
  </si>
  <si>
    <t>Perubahan Stok</t>
  </si>
  <si>
    <t>extraction rate</t>
  </si>
  <si>
    <t>( Ton )</t>
  </si>
  <si>
    <t>Pemerintah</t>
  </si>
  <si>
    <t>Swasta</t>
  </si>
  <si>
    <t>Masyarakat</t>
  </si>
  <si>
    <r>
      <rPr>
        <sz val="10"/>
        <rFont val="Times New Roman"/>
        <family val="1"/>
      </rPr>
      <t>Jeruk/</t>
    </r>
    <r>
      <rPr>
        <i/>
        <sz val="10"/>
        <rFont val="Times New Roman"/>
        <family val="1"/>
      </rPr>
      <t>Oranges</t>
    </r>
  </si>
  <si>
    <t xml:space="preserve">Buah Naga </t>
  </si>
  <si>
    <t xml:space="preserve">DATA IMPOR </t>
  </si>
  <si>
    <t>Impor            ton</t>
  </si>
  <si>
    <t>Extraction rate</t>
  </si>
  <si>
    <r>
      <rPr>
        <sz val="10"/>
        <rFont val="Times New Roman"/>
        <family val="1"/>
      </rPr>
      <t xml:space="preserve">*) Paprika/ </t>
    </r>
    <r>
      <rPr>
        <i/>
        <sz val="10"/>
        <rFont val="Times New Roman"/>
        <family val="1"/>
      </rPr>
      <t>Sweet Pepper</t>
    </r>
  </si>
  <si>
    <r>
      <rPr>
        <sz val="8"/>
        <rFont val="Times New Roman"/>
        <family val="1"/>
      </rPr>
      <t>Susu Sapi/</t>
    </r>
    <r>
      <rPr>
        <i/>
        <sz val="8"/>
        <rFont val="Times New Roman"/>
        <family val="1"/>
      </rPr>
      <t>Cow Milk</t>
    </r>
  </si>
  <si>
    <r>
      <rPr>
        <sz val="8"/>
        <rFont val="Times New Roman"/>
        <family val="1"/>
      </rPr>
      <t>Susu Impor/</t>
    </r>
    <r>
      <rPr>
        <i/>
        <sz val="8"/>
        <rFont val="Times New Roman"/>
        <family val="1"/>
      </rPr>
      <t>Imported Milk</t>
    </r>
  </si>
  <si>
    <t>Cumi-cumi, Sotong &amp; Gurita</t>
  </si>
  <si>
    <t>DATA EKSPOR</t>
  </si>
  <si>
    <t>Ekspor            (ton)</t>
  </si>
  <si>
    <t>DATA PENGGUNAAN BAHAN MAKANAN UNTUK INDUSTRI NON PANGAN</t>
  </si>
  <si>
    <t>Penggunaan Industri               ( Ton )</t>
  </si>
  <si>
    <t>(2)</t>
  </si>
  <si>
    <t>(3)</t>
  </si>
  <si>
    <t>(4)</t>
  </si>
  <si>
    <t>Susu Impor</t>
  </si>
  <si>
    <t>DATA PENGGUNAAN BAHAN MAKANAN UNTUK INDUSTRI  PANGAN</t>
  </si>
  <si>
    <t>Extraction rate dikalikan dengan kolom 8 (penyediaan dalam negeri)</t>
  </si>
  <si>
    <r>
      <rPr>
        <b/>
        <sz val="12"/>
        <rFont val="Times New Roman"/>
        <family val="1"/>
      </rPr>
      <t xml:space="preserve">NERACA BAHAN MAKANAN / </t>
    </r>
    <r>
      <rPr>
        <b/>
        <i/>
        <sz val="12"/>
        <rFont val="Times New Roman"/>
        <family val="1"/>
      </rPr>
      <t>FOOD BALANCE SHEET</t>
    </r>
  </si>
  <si>
    <t>Penduduk pertengahan tahun:</t>
  </si>
  <si>
    <t>Angka Konversi</t>
  </si>
  <si>
    <t>Produksi</t>
  </si>
  <si>
    <t>Impor</t>
  </si>
  <si>
    <t>Penyediaan dalam</t>
  </si>
  <si>
    <t>Ekspor</t>
  </si>
  <si>
    <t>Penyediaan</t>
  </si>
  <si>
    <r>
      <rPr>
        <sz val="8"/>
        <rFont val="Times New Roman"/>
        <family val="1"/>
      </rPr>
      <t xml:space="preserve">Pemakaian Dalam Negeri / </t>
    </r>
    <r>
      <rPr>
        <i/>
        <sz val="8"/>
        <rFont val="Times New Roman"/>
        <family val="1"/>
      </rPr>
      <t>Domestic utilization</t>
    </r>
  </si>
  <si>
    <t>Ketersediaan Per Kapita</t>
  </si>
  <si>
    <r>
      <rPr>
        <sz val="8"/>
        <rFont val="Maiandra GD"/>
        <family val="2"/>
      </rPr>
      <t xml:space="preserve">Pemakaian Dalam Negeri / </t>
    </r>
    <r>
      <rPr>
        <i/>
        <sz val="8"/>
        <rFont val="Maiandra GD"/>
        <family val="2"/>
      </rPr>
      <t>Domestic utilization</t>
    </r>
  </si>
  <si>
    <t>Production</t>
  </si>
  <si>
    <t>negeri sblm Ekspor</t>
  </si>
  <si>
    <t>Dalam</t>
  </si>
  <si>
    <t>Pakan</t>
  </si>
  <si>
    <t>Bibit</t>
  </si>
  <si>
    <t>Diolah untuk</t>
  </si>
  <si>
    <t>Tercecer</t>
  </si>
  <si>
    <t>Penggunaan Lain</t>
  </si>
  <si>
    <t>Bahan</t>
  </si>
  <si>
    <t>Per capita availability</t>
  </si>
  <si>
    <t>Masukan</t>
  </si>
  <si>
    <t>Keluaran</t>
  </si>
  <si>
    <t>Changes</t>
  </si>
  <si>
    <t>Supply availa-</t>
  </si>
  <si>
    <t>Negeri</t>
  </si>
  <si>
    <t>Manufactured for</t>
  </si>
  <si>
    <t>Makanan</t>
  </si>
  <si>
    <t>Kg/Th</t>
  </si>
  <si>
    <t>Gram/</t>
  </si>
  <si>
    <t>Kalori/</t>
  </si>
  <si>
    <t>Protein/</t>
  </si>
  <si>
    <t>Lemak/</t>
  </si>
  <si>
    <t>Input</t>
  </si>
  <si>
    <t>Output</t>
  </si>
  <si>
    <t>in</t>
  </si>
  <si>
    <t>Imports</t>
  </si>
  <si>
    <t>ble for domestic</t>
  </si>
  <si>
    <t>Exports</t>
  </si>
  <si>
    <t>Domestic</t>
  </si>
  <si>
    <t>Feed</t>
  </si>
  <si>
    <t>Seed</t>
  </si>
  <si>
    <t>Bukan</t>
  </si>
  <si>
    <t>Waste</t>
  </si>
  <si>
    <t>Other Uses</t>
  </si>
  <si>
    <t>Food</t>
  </si>
  <si>
    <t>hari</t>
  </si>
  <si>
    <t>Calories</t>
  </si>
  <si>
    <t>Proteins</t>
  </si>
  <si>
    <t>Fats</t>
  </si>
  <si>
    <t>Stock</t>
  </si>
  <si>
    <t>utilization before</t>
  </si>
  <si>
    <t>Supply</t>
  </si>
  <si>
    <t>Kg/Year</t>
  </si>
  <si>
    <t>Grams/</t>
  </si>
  <si>
    <t>kkal/hari</t>
  </si>
  <si>
    <t>Gram/hr</t>
  </si>
  <si>
    <t>Kandungan Zat Gizi</t>
  </si>
  <si>
    <t>exports</t>
  </si>
  <si>
    <t>Non food</t>
  </si>
  <si>
    <t>day</t>
  </si>
  <si>
    <t>kcal/day</t>
  </si>
  <si>
    <t>Grams/day</t>
  </si>
  <si>
    <t xml:space="preserve">   BDD</t>
  </si>
  <si>
    <t xml:space="preserve">  Kalori</t>
  </si>
  <si>
    <t xml:space="preserve"> Protein</t>
  </si>
  <si>
    <t xml:space="preserve">   Lemak</t>
  </si>
  <si>
    <t>Vitamin A</t>
  </si>
  <si>
    <t>Vitamin B1</t>
  </si>
  <si>
    <t>Vitamin C</t>
  </si>
  <si>
    <t>Kalsium</t>
  </si>
  <si>
    <t>Fosfor</t>
  </si>
  <si>
    <t>Zat Besi</t>
  </si>
  <si>
    <r>
      <rPr>
        <b/>
        <sz val="8"/>
        <rFont val="Times New Roman"/>
        <family val="1"/>
      </rPr>
      <t>I. PADI-PADIAN/</t>
    </r>
    <r>
      <rPr>
        <b/>
        <i/>
        <sz val="8"/>
        <rFont val="Times New Roman"/>
        <family val="1"/>
      </rPr>
      <t>CEREALS</t>
    </r>
  </si>
  <si>
    <r>
      <rPr>
        <sz val="8"/>
        <rFont val="Times New Roman"/>
        <family val="1"/>
      </rPr>
      <t>Gabah (GKG) /</t>
    </r>
    <r>
      <rPr>
        <i/>
        <sz val="8"/>
        <rFont val="Times New Roman"/>
        <family val="1"/>
      </rPr>
      <t>unhusked rice</t>
    </r>
  </si>
  <si>
    <t>-</t>
  </si>
  <si>
    <t/>
  </si>
  <si>
    <r>
      <rPr>
        <sz val="8"/>
        <rFont val="Times New Roman"/>
        <family val="1"/>
      </rPr>
      <t>Beras/</t>
    </r>
    <r>
      <rPr>
        <i/>
        <sz val="8"/>
        <rFont val="Times New Roman"/>
        <family val="1"/>
      </rPr>
      <t>Rice</t>
    </r>
  </si>
  <si>
    <r>
      <rPr>
        <sz val="8"/>
        <rFont val="Times New Roman"/>
        <family val="1"/>
      </rPr>
      <t>Jagung/</t>
    </r>
    <r>
      <rPr>
        <i/>
        <sz val="8"/>
        <rFont val="Times New Roman"/>
        <family val="1"/>
      </rPr>
      <t>Maize</t>
    </r>
  </si>
  <si>
    <r>
      <rPr>
        <sz val="8"/>
        <rFont val="Times New Roman"/>
        <family val="1"/>
      </rPr>
      <t xml:space="preserve">Jagung basah/ </t>
    </r>
    <r>
      <rPr>
        <i/>
        <sz val="8"/>
        <rFont val="Times New Roman"/>
        <family val="1"/>
      </rPr>
      <t>Fresh maize</t>
    </r>
  </si>
  <si>
    <r>
      <rPr>
        <sz val="8"/>
        <rFont val="Times New Roman"/>
        <family val="1"/>
      </rPr>
      <t>Gandum/</t>
    </r>
    <r>
      <rPr>
        <i/>
        <sz val="8"/>
        <rFont val="Times New Roman"/>
        <family val="1"/>
      </rPr>
      <t>Wheat</t>
    </r>
  </si>
  <si>
    <r>
      <rPr>
        <sz val="8"/>
        <rFont val="Times New Roman"/>
        <family val="1"/>
      </rPr>
      <t xml:space="preserve">Tepung Gandum/ </t>
    </r>
    <r>
      <rPr>
        <i/>
        <sz val="8"/>
        <rFont val="Times New Roman"/>
        <family val="1"/>
      </rPr>
      <t>Wheat flour</t>
    </r>
  </si>
  <si>
    <r>
      <rPr>
        <b/>
        <sz val="8"/>
        <rFont val="Times New Roman"/>
        <family val="1"/>
      </rPr>
      <t>II. MAKANAN BERPATI/</t>
    </r>
    <r>
      <rPr>
        <b/>
        <i/>
        <sz val="8"/>
        <rFont val="Times New Roman"/>
        <family val="1"/>
      </rPr>
      <t xml:space="preserve"> STARCHY FOOD</t>
    </r>
  </si>
  <si>
    <r>
      <rPr>
        <sz val="8"/>
        <rFont val="Times New Roman"/>
        <family val="1"/>
      </rPr>
      <t>Ubi jalar/</t>
    </r>
    <r>
      <rPr>
        <i/>
        <sz val="8"/>
        <rFont val="Times New Roman"/>
        <family val="1"/>
      </rPr>
      <t>Sweet potatoes</t>
    </r>
  </si>
  <si>
    <r>
      <rPr>
        <sz val="8"/>
        <rFont val="Times New Roman"/>
        <family val="1"/>
      </rPr>
      <t>Ubi kayu/</t>
    </r>
    <r>
      <rPr>
        <i/>
        <sz val="8"/>
        <rFont val="Times New Roman"/>
        <family val="1"/>
      </rPr>
      <t>Cassava</t>
    </r>
  </si>
  <si>
    <r>
      <rPr>
        <sz val="8"/>
        <rFont val="Times New Roman"/>
        <family val="1"/>
      </rPr>
      <t>Tepung sagu/</t>
    </r>
    <r>
      <rPr>
        <i/>
        <sz val="8"/>
        <rFont val="Times New Roman"/>
        <family val="1"/>
      </rPr>
      <t>Sago flour</t>
    </r>
  </si>
  <si>
    <r>
      <rPr>
        <b/>
        <sz val="8"/>
        <rFont val="Times New Roman"/>
        <family val="1"/>
      </rPr>
      <t>III. GULA/</t>
    </r>
    <r>
      <rPr>
        <b/>
        <i/>
        <sz val="8"/>
        <rFont val="Times New Roman"/>
        <family val="1"/>
      </rPr>
      <t>SUGAR</t>
    </r>
  </si>
  <si>
    <r>
      <rPr>
        <sz val="8"/>
        <rFont val="Times New Roman"/>
        <family val="1"/>
      </rPr>
      <t>Gula pasir/White</t>
    </r>
    <r>
      <rPr>
        <i/>
        <sz val="8"/>
        <rFont val="Times New Roman"/>
        <family val="1"/>
      </rPr>
      <t xml:space="preserve"> sugar</t>
    </r>
  </si>
  <si>
    <r>
      <rPr>
        <sz val="8"/>
        <rFont val="Times New Roman"/>
        <family val="1"/>
      </rPr>
      <t>Gula mangkok/</t>
    </r>
    <r>
      <rPr>
        <i/>
        <sz val="8"/>
        <rFont val="Times New Roman"/>
        <family val="1"/>
      </rPr>
      <t>Other sugar</t>
    </r>
  </si>
  <si>
    <r>
      <rPr>
        <sz val="8"/>
        <rFont val="Times New Roman"/>
        <family val="1"/>
      </rPr>
      <t>Kacang tanah berkulit/</t>
    </r>
    <r>
      <rPr>
        <i/>
        <sz val="8"/>
        <rFont val="Times New Roman"/>
        <family val="1"/>
      </rPr>
      <t>Groundnuts in shell</t>
    </r>
  </si>
  <si>
    <r>
      <rPr>
        <sz val="8"/>
        <rFont val="Times New Roman"/>
        <family val="1"/>
      </rPr>
      <t>Kacang tanah lepas kulit/</t>
    </r>
    <r>
      <rPr>
        <i/>
        <sz val="8"/>
        <rFont val="Times New Roman"/>
        <family val="1"/>
      </rPr>
      <t>Groundnuts shelled</t>
    </r>
  </si>
  <si>
    <r>
      <rPr>
        <sz val="8"/>
        <rFont val="Times New Roman"/>
        <family val="1"/>
      </rPr>
      <t>Kedelai/</t>
    </r>
    <r>
      <rPr>
        <i/>
        <sz val="8"/>
        <rFont val="Times New Roman"/>
        <family val="1"/>
      </rPr>
      <t>Soyabeans</t>
    </r>
  </si>
  <si>
    <r>
      <rPr>
        <sz val="8"/>
        <rFont val="Times New Roman"/>
        <family val="1"/>
      </rPr>
      <t>Kacang hijau/</t>
    </r>
    <r>
      <rPr>
        <i/>
        <sz val="8"/>
        <rFont val="Times New Roman"/>
        <family val="1"/>
      </rPr>
      <t>Mungbean</t>
    </r>
  </si>
  <si>
    <r>
      <rPr>
        <sz val="8"/>
        <rFont val="Times New Roman"/>
        <family val="1"/>
      </rPr>
      <t>Kelapa daging/</t>
    </r>
    <r>
      <rPr>
        <i/>
        <sz val="8"/>
        <rFont val="Times New Roman"/>
        <family val="1"/>
      </rPr>
      <t>Coconut fresh</t>
    </r>
  </si>
  <si>
    <r>
      <rPr>
        <sz val="8"/>
        <rFont val="Times New Roman"/>
        <family val="1"/>
      </rPr>
      <t>Kopra/</t>
    </r>
    <r>
      <rPr>
        <i/>
        <sz val="8"/>
        <rFont val="Times New Roman"/>
        <family val="1"/>
      </rPr>
      <t>Copra</t>
    </r>
  </si>
  <si>
    <r>
      <rPr>
        <b/>
        <sz val="8"/>
        <rFont val="Times New Roman"/>
        <family val="1"/>
      </rPr>
      <t>V. BUAH-BUAHAN/</t>
    </r>
    <r>
      <rPr>
        <b/>
        <i/>
        <sz val="8"/>
        <rFont val="Times New Roman"/>
        <family val="1"/>
      </rPr>
      <t>FRUITS</t>
    </r>
  </si>
  <si>
    <r>
      <rPr>
        <sz val="8"/>
        <rFont val="Times New Roman"/>
        <family val="1"/>
      </rPr>
      <t>Alpokat/</t>
    </r>
    <r>
      <rPr>
        <i/>
        <sz val="8"/>
        <rFont val="Times New Roman"/>
        <family val="1"/>
      </rPr>
      <t>Avocados</t>
    </r>
  </si>
  <si>
    <r>
      <rPr>
        <sz val="8"/>
        <rFont val="Times New Roman"/>
        <family val="1"/>
      </rPr>
      <t>Jeruk/</t>
    </r>
    <r>
      <rPr>
        <i/>
        <sz val="8"/>
        <rFont val="Times New Roman"/>
        <family val="1"/>
      </rPr>
      <t>Oranges</t>
    </r>
  </si>
  <si>
    <r>
      <rPr>
        <sz val="8"/>
        <rFont val="Times New Roman"/>
        <family val="1"/>
      </rPr>
      <t>Duku/</t>
    </r>
    <r>
      <rPr>
        <i/>
        <sz val="8"/>
        <rFont val="Times New Roman"/>
        <family val="1"/>
      </rPr>
      <t>Lanzon</t>
    </r>
  </si>
  <si>
    <r>
      <rPr>
        <sz val="8"/>
        <rFont val="Times New Roman"/>
        <family val="1"/>
      </rPr>
      <t>Durian/</t>
    </r>
    <r>
      <rPr>
        <i/>
        <sz val="8"/>
        <rFont val="Times New Roman"/>
        <family val="1"/>
      </rPr>
      <t>Durians</t>
    </r>
  </si>
  <si>
    <r>
      <rPr>
        <sz val="8"/>
        <rFont val="Times New Roman"/>
        <family val="1"/>
      </rPr>
      <t>Jambu/</t>
    </r>
    <r>
      <rPr>
        <i/>
        <sz val="8"/>
        <rFont val="Times New Roman"/>
        <family val="1"/>
      </rPr>
      <t>Waterapples</t>
    </r>
  </si>
  <si>
    <r>
      <rPr>
        <sz val="8"/>
        <rFont val="Times New Roman"/>
        <family val="1"/>
      </rPr>
      <t>Jambu Air /</t>
    </r>
    <r>
      <rPr>
        <i/>
        <sz val="8"/>
        <rFont val="Times New Roman"/>
        <family val="1"/>
      </rPr>
      <t>Rose apple</t>
    </r>
  </si>
  <si>
    <r>
      <rPr>
        <sz val="8"/>
        <rFont val="Times New Roman"/>
        <family val="1"/>
      </rPr>
      <t>Mangga/</t>
    </r>
    <r>
      <rPr>
        <i/>
        <sz val="8"/>
        <rFont val="Times New Roman"/>
        <family val="1"/>
      </rPr>
      <t>Mangoes</t>
    </r>
  </si>
  <si>
    <r>
      <rPr>
        <sz val="8"/>
        <rFont val="Times New Roman"/>
        <family val="1"/>
      </rPr>
      <t>Nanas/</t>
    </r>
    <r>
      <rPr>
        <i/>
        <sz val="8"/>
        <rFont val="Times New Roman"/>
        <family val="1"/>
      </rPr>
      <t>Pineapples</t>
    </r>
  </si>
  <si>
    <r>
      <rPr>
        <sz val="8"/>
        <rFont val="Times New Roman"/>
        <family val="1"/>
      </rPr>
      <t>Pepaya/</t>
    </r>
    <r>
      <rPr>
        <i/>
        <sz val="8"/>
        <rFont val="Times New Roman"/>
        <family val="1"/>
      </rPr>
      <t>Papayas</t>
    </r>
  </si>
  <si>
    <r>
      <rPr>
        <sz val="8"/>
        <rFont val="Times New Roman"/>
        <family val="1"/>
      </rPr>
      <t>Pisang/</t>
    </r>
    <r>
      <rPr>
        <i/>
        <sz val="8"/>
        <rFont val="Times New Roman"/>
        <family val="1"/>
      </rPr>
      <t>Bananas</t>
    </r>
  </si>
  <si>
    <r>
      <rPr>
        <sz val="8"/>
        <rFont val="Times New Roman"/>
        <family val="1"/>
      </rPr>
      <t>Rambutan/</t>
    </r>
    <r>
      <rPr>
        <i/>
        <sz val="8"/>
        <rFont val="Times New Roman"/>
        <family val="1"/>
      </rPr>
      <t>Rambutans</t>
    </r>
  </si>
  <si>
    <r>
      <rPr>
        <sz val="8"/>
        <rFont val="Times New Roman"/>
        <family val="1"/>
      </rPr>
      <t>Salak/</t>
    </r>
    <r>
      <rPr>
        <i/>
        <sz val="8"/>
        <rFont val="Times New Roman"/>
        <family val="1"/>
      </rPr>
      <t>Salacia</t>
    </r>
  </si>
  <si>
    <r>
      <rPr>
        <sz val="8"/>
        <rFont val="Times New Roman"/>
        <family val="1"/>
      </rPr>
      <t>Sawo/</t>
    </r>
    <r>
      <rPr>
        <i/>
        <sz val="8"/>
        <rFont val="Times New Roman"/>
        <family val="1"/>
      </rPr>
      <t>Sapodila</t>
    </r>
  </si>
  <si>
    <r>
      <rPr>
        <sz val="8"/>
        <rFont val="Times New Roman"/>
        <family val="1"/>
      </rPr>
      <t>Semangka/</t>
    </r>
    <r>
      <rPr>
        <i/>
        <sz val="8"/>
        <rFont val="Times New Roman"/>
        <family val="1"/>
      </rPr>
      <t>Watermelon</t>
    </r>
  </si>
  <si>
    <r>
      <rPr>
        <sz val="8"/>
        <rFont val="Times New Roman"/>
        <family val="1"/>
      </rPr>
      <t>Belimbing/</t>
    </r>
    <r>
      <rPr>
        <i/>
        <sz val="8"/>
        <rFont val="Times New Roman"/>
        <family val="1"/>
      </rPr>
      <t xml:space="preserve"> Star Fruit</t>
    </r>
  </si>
  <si>
    <r>
      <rPr>
        <sz val="8"/>
        <rFont val="Times New Roman"/>
        <family val="1"/>
      </rPr>
      <t xml:space="preserve">Manggis/ </t>
    </r>
    <r>
      <rPr>
        <i/>
        <sz val="8"/>
        <rFont val="Times New Roman"/>
        <family val="1"/>
      </rPr>
      <t>Mangosteen</t>
    </r>
  </si>
  <si>
    <r>
      <rPr>
        <sz val="8"/>
        <rFont val="Times New Roman"/>
        <family val="1"/>
      </rPr>
      <t xml:space="preserve">Nangka/Cempedak/ </t>
    </r>
    <r>
      <rPr>
        <i/>
        <sz val="8"/>
        <rFont val="Times New Roman"/>
        <family val="1"/>
      </rPr>
      <t>Jackfruit</t>
    </r>
  </si>
  <si>
    <r>
      <rPr>
        <sz val="8"/>
        <rFont val="Times New Roman"/>
        <family val="1"/>
      </rPr>
      <t xml:space="preserve">Markisa/ </t>
    </r>
    <r>
      <rPr>
        <i/>
        <sz val="8"/>
        <rFont val="Times New Roman"/>
        <family val="1"/>
      </rPr>
      <t>Marquisa</t>
    </r>
  </si>
  <si>
    <r>
      <rPr>
        <sz val="8"/>
        <rFont val="Times New Roman"/>
        <family val="1"/>
      </rPr>
      <t xml:space="preserve">Sirsak/ </t>
    </r>
    <r>
      <rPr>
        <i/>
        <sz val="8"/>
        <rFont val="Times New Roman"/>
        <family val="1"/>
      </rPr>
      <t>Soursop</t>
    </r>
  </si>
  <si>
    <r>
      <rPr>
        <sz val="8"/>
        <rFont val="Times New Roman"/>
        <family val="1"/>
      </rPr>
      <t xml:space="preserve">Sukun/ </t>
    </r>
    <r>
      <rPr>
        <i/>
        <sz val="8"/>
        <rFont val="Times New Roman"/>
        <family val="1"/>
      </rPr>
      <t>Bread Fruit</t>
    </r>
  </si>
  <si>
    <r>
      <rPr>
        <sz val="8"/>
        <rFont val="Times New Roman"/>
        <family val="1"/>
      </rPr>
      <t xml:space="preserve">Apel/ </t>
    </r>
    <r>
      <rPr>
        <i/>
        <sz val="8"/>
        <rFont val="Times New Roman"/>
        <family val="1"/>
      </rPr>
      <t>Apple</t>
    </r>
  </si>
  <si>
    <r>
      <rPr>
        <sz val="8"/>
        <rFont val="Times New Roman"/>
        <family val="1"/>
      </rPr>
      <t xml:space="preserve">Anggur/ </t>
    </r>
    <r>
      <rPr>
        <i/>
        <sz val="8"/>
        <rFont val="Times New Roman"/>
        <family val="1"/>
      </rPr>
      <t>Grape</t>
    </r>
  </si>
  <si>
    <r>
      <rPr>
        <sz val="8"/>
        <rFont val="Times New Roman"/>
        <family val="1"/>
      </rPr>
      <t>Strobery/</t>
    </r>
    <r>
      <rPr>
        <i/>
        <sz val="8"/>
        <rFont val="Times New Roman"/>
        <family val="1"/>
      </rPr>
      <t>Strawberry</t>
    </r>
  </si>
  <si>
    <r>
      <rPr>
        <sz val="8"/>
        <rFont val="Times New Roman"/>
        <family val="1"/>
      </rPr>
      <t>Blewah/</t>
    </r>
    <r>
      <rPr>
        <i/>
        <sz val="8"/>
        <rFont val="Times New Roman"/>
        <family val="1"/>
      </rPr>
      <t>Cantalaupe</t>
    </r>
  </si>
  <si>
    <r>
      <rPr>
        <sz val="8"/>
        <rFont val="Times New Roman"/>
        <family val="1"/>
      </rPr>
      <t>Buah Ara (Buah Tin)/</t>
    </r>
    <r>
      <rPr>
        <i/>
        <sz val="8"/>
        <rFont val="Times New Roman"/>
        <family val="1"/>
      </rPr>
      <t>Fig</t>
    </r>
  </si>
  <si>
    <r>
      <rPr>
        <sz val="8"/>
        <rFont val="Times New Roman"/>
        <family val="1"/>
      </rPr>
      <t xml:space="preserve">Bawang Merah/ </t>
    </r>
    <r>
      <rPr>
        <i/>
        <sz val="8"/>
        <rFont val="Times New Roman"/>
        <family val="1"/>
      </rPr>
      <t>Shallot(Onion)</t>
    </r>
  </si>
  <si>
    <r>
      <rPr>
        <sz val="8"/>
        <rFont val="Times New Roman"/>
        <family val="1"/>
      </rPr>
      <t>Ketimun/</t>
    </r>
    <r>
      <rPr>
        <i/>
        <sz val="8"/>
        <rFont val="Times New Roman"/>
        <family val="1"/>
      </rPr>
      <t>Cucumber</t>
    </r>
  </si>
  <si>
    <r>
      <rPr>
        <sz val="8"/>
        <rFont val="Times New Roman"/>
        <family val="1"/>
      </rPr>
      <t>Kacang Merah/</t>
    </r>
    <r>
      <rPr>
        <i/>
        <sz val="8"/>
        <rFont val="Times New Roman"/>
        <family val="1"/>
      </rPr>
      <t>Kidney beans</t>
    </r>
  </si>
  <si>
    <r>
      <rPr>
        <sz val="8"/>
        <rFont val="Times New Roman"/>
        <family val="1"/>
      </rPr>
      <t xml:space="preserve">Kacang Panjang/ </t>
    </r>
    <r>
      <rPr>
        <i/>
        <sz val="8"/>
        <rFont val="Times New Roman"/>
        <family val="1"/>
      </rPr>
      <t>String beans</t>
    </r>
  </si>
  <si>
    <r>
      <rPr>
        <sz val="8"/>
        <rFont val="Times New Roman"/>
        <family val="1"/>
      </rPr>
      <t>Kentang/</t>
    </r>
    <r>
      <rPr>
        <i/>
        <sz val="8"/>
        <rFont val="Times New Roman"/>
        <family val="1"/>
      </rPr>
      <t>Potatoes</t>
    </r>
  </si>
  <si>
    <r>
      <rPr>
        <sz val="8"/>
        <rFont val="Times New Roman"/>
        <family val="1"/>
      </rPr>
      <t>Kubis/</t>
    </r>
    <r>
      <rPr>
        <i/>
        <sz val="8"/>
        <rFont val="Times New Roman"/>
        <family val="1"/>
      </rPr>
      <t>Cabbage</t>
    </r>
  </si>
  <si>
    <r>
      <rPr>
        <sz val="8"/>
        <rFont val="Times New Roman"/>
        <family val="1"/>
      </rPr>
      <t>Tomat/</t>
    </r>
    <r>
      <rPr>
        <i/>
        <sz val="8"/>
        <rFont val="Times New Roman"/>
        <family val="1"/>
      </rPr>
      <t>Tomatoes</t>
    </r>
  </si>
  <si>
    <r>
      <rPr>
        <sz val="8"/>
        <rFont val="Times New Roman"/>
        <family val="1"/>
      </rPr>
      <t>Wortel/</t>
    </r>
    <r>
      <rPr>
        <i/>
        <sz val="8"/>
        <rFont val="Times New Roman"/>
        <family val="1"/>
      </rPr>
      <t>Carrots</t>
    </r>
  </si>
  <si>
    <r>
      <rPr>
        <sz val="8"/>
        <rFont val="Times New Roman"/>
        <family val="1"/>
      </rPr>
      <t>Cabe/</t>
    </r>
    <r>
      <rPr>
        <i/>
        <sz val="8"/>
        <rFont val="Times New Roman"/>
        <family val="1"/>
      </rPr>
      <t>Chilli</t>
    </r>
  </si>
  <si>
    <r>
      <rPr>
        <sz val="8"/>
        <rFont val="Times New Roman"/>
        <family val="1"/>
      </rPr>
      <t>Terong/</t>
    </r>
    <r>
      <rPr>
        <i/>
        <sz val="8"/>
        <rFont val="Times New Roman"/>
        <family val="1"/>
      </rPr>
      <t>Eggplant</t>
    </r>
  </si>
  <si>
    <r>
      <rPr>
        <sz val="8"/>
        <rFont val="Times New Roman"/>
        <family val="1"/>
      </rPr>
      <t xml:space="preserve">Petsai/ Sawi/ </t>
    </r>
    <r>
      <rPr>
        <i/>
        <sz val="8"/>
        <rFont val="Times New Roman"/>
        <family val="1"/>
      </rPr>
      <t>Mustard greens</t>
    </r>
  </si>
  <si>
    <r>
      <rPr>
        <sz val="8"/>
        <rFont val="Times New Roman"/>
        <family val="1"/>
      </rPr>
      <t>Bawang Daun/</t>
    </r>
    <r>
      <rPr>
        <i/>
        <sz val="8"/>
        <rFont val="Times New Roman"/>
        <family val="1"/>
      </rPr>
      <t>Spring onion</t>
    </r>
  </si>
  <si>
    <r>
      <rPr>
        <sz val="8"/>
        <rFont val="Times New Roman"/>
        <family val="1"/>
      </rPr>
      <t>Kangkung/</t>
    </r>
    <r>
      <rPr>
        <i/>
        <sz val="8"/>
        <rFont val="Times New Roman"/>
        <family val="1"/>
      </rPr>
      <t>Swamp cabbage</t>
    </r>
  </si>
  <si>
    <r>
      <rPr>
        <sz val="8"/>
        <rFont val="Times New Roman"/>
        <family val="1"/>
      </rPr>
      <t>Lobak/</t>
    </r>
    <r>
      <rPr>
        <i/>
        <sz val="8"/>
        <rFont val="Times New Roman"/>
        <family val="1"/>
      </rPr>
      <t>Radish</t>
    </r>
  </si>
  <si>
    <r>
      <rPr>
        <sz val="8"/>
        <rFont val="Times New Roman"/>
        <family val="1"/>
      </rPr>
      <t>Labu siam/</t>
    </r>
    <r>
      <rPr>
        <i/>
        <sz val="8"/>
        <rFont val="Times New Roman"/>
        <family val="1"/>
      </rPr>
      <t>Chayotte</t>
    </r>
  </si>
  <si>
    <r>
      <rPr>
        <sz val="8"/>
        <rFont val="Times New Roman"/>
        <family val="1"/>
      </rPr>
      <t>Buncis/</t>
    </r>
    <r>
      <rPr>
        <i/>
        <sz val="8"/>
        <rFont val="Times New Roman"/>
        <family val="1"/>
      </rPr>
      <t>Greenbeans</t>
    </r>
  </si>
  <si>
    <r>
      <rPr>
        <sz val="8"/>
        <rFont val="Times New Roman"/>
        <family val="1"/>
      </rPr>
      <t>Bayam/</t>
    </r>
    <r>
      <rPr>
        <i/>
        <sz val="8"/>
        <rFont val="Times New Roman"/>
        <family val="1"/>
      </rPr>
      <t>Spinach</t>
    </r>
  </si>
  <si>
    <r>
      <rPr>
        <sz val="8"/>
        <rFont val="Times New Roman"/>
        <family val="1"/>
      </rPr>
      <t>Bawang Putih/</t>
    </r>
    <r>
      <rPr>
        <i/>
        <sz val="8"/>
        <rFont val="Times New Roman"/>
        <family val="1"/>
      </rPr>
      <t>Garlic</t>
    </r>
  </si>
  <si>
    <r>
      <rPr>
        <sz val="8"/>
        <rFont val="Times New Roman"/>
        <family val="1"/>
      </rPr>
      <t xml:space="preserve">Kembang Kol/ </t>
    </r>
    <r>
      <rPr>
        <i/>
        <sz val="8"/>
        <rFont val="Times New Roman"/>
        <family val="1"/>
      </rPr>
      <t>Cauliflowe</t>
    </r>
    <r>
      <rPr>
        <sz val="8"/>
        <rFont val="Times New Roman"/>
        <family val="1"/>
      </rPr>
      <t>r</t>
    </r>
  </si>
  <si>
    <r>
      <rPr>
        <sz val="8"/>
        <rFont val="Times New Roman"/>
        <family val="1"/>
      </rPr>
      <t xml:space="preserve">Jamur/ </t>
    </r>
    <r>
      <rPr>
        <i/>
        <sz val="8"/>
        <rFont val="Times New Roman"/>
        <family val="1"/>
      </rPr>
      <t>Mushroom</t>
    </r>
  </si>
  <si>
    <r>
      <rPr>
        <sz val="8"/>
        <rFont val="Times New Roman"/>
        <family val="1"/>
      </rPr>
      <t xml:space="preserve">Melinjo/ </t>
    </r>
    <r>
      <rPr>
        <i/>
        <sz val="8"/>
        <rFont val="Times New Roman"/>
        <family val="1"/>
      </rPr>
      <t>Melinjo</t>
    </r>
  </si>
  <si>
    <r>
      <rPr>
        <sz val="8"/>
        <rFont val="Times New Roman"/>
        <family val="1"/>
      </rPr>
      <t xml:space="preserve">Petai/ </t>
    </r>
    <r>
      <rPr>
        <i/>
        <sz val="8"/>
        <rFont val="Times New Roman"/>
        <family val="1"/>
      </rPr>
      <t>Twisted Cluster Bean</t>
    </r>
  </si>
  <si>
    <r>
      <rPr>
        <sz val="8"/>
        <rFont val="Times New Roman"/>
        <family val="1"/>
      </rPr>
      <t xml:space="preserve">Jengkol/ </t>
    </r>
    <r>
      <rPr>
        <i/>
        <sz val="8"/>
        <rFont val="Times New Roman"/>
        <family val="1"/>
      </rPr>
      <t>Jengkol</t>
    </r>
  </si>
  <si>
    <r>
      <rPr>
        <sz val="8"/>
        <rFont val="Times New Roman"/>
        <family val="1"/>
      </rPr>
      <t xml:space="preserve">Paprika/ </t>
    </r>
    <r>
      <rPr>
        <i/>
        <sz val="8"/>
        <rFont val="Times New Roman"/>
        <family val="1"/>
      </rPr>
      <t>Sweet Pepper</t>
    </r>
  </si>
  <si>
    <r>
      <rPr>
        <b/>
        <sz val="8"/>
        <rFont val="Times New Roman"/>
        <family val="1"/>
      </rPr>
      <t>VII. DAGING/</t>
    </r>
    <r>
      <rPr>
        <b/>
        <i/>
        <sz val="8"/>
        <rFont val="Times New Roman"/>
        <family val="1"/>
      </rPr>
      <t>MEAT</t>
    </r>
  </si>
  <si>
    <r>
      <rPr>
        <sz val="8"/>
        <rFont val="Times New Roman"/>
        <family val="1"/>
      </rPr>
      <t>Daging Sapi/</t>
    </r>
    <r>
      <rPr>
        <i/>
        <sz val="8"/>
        <rFont val="Times New Roman"/>
        <family val="1"/>
      </rPr>
      <t>Beef</t>
    </r>
  </si>
  <si>
    <r>
      <rPr>
        <sz val="8"/>
        <rFont val="Times New Roman"/>
        <family val="1"/>
      </rPr>
      <t>Daging Kerbau/</t>
    </r>
    <r>
      <rPr>
        <i/>
        <sz val="8"/>
        <rFont val="Times New Roman"/>
        <family val="1"/>
      </rPr>
      <t>Buffalo Meat</t>
    </r>
  </si>
  <si>
    <r>
      <rPr>
        <sz val="8"/>
        <rFont val="Times New Roman"/>
        <family val="1"/>
      </rPr>
      <t>Daging Kambing/</t>
    </r>
    <r>
      <rPr>
        <i/>
        <sz val="8"/>
        <rFont val="Times New Roman"/>
        <family val="1"/>
      </rPr>
      <t>Mutton</t>
    </r>
  </si>
  <si>
    <r>
      <rPr>
        <sz val="8"/>
        <rFont val="Times New Roman"/>
        <family val="1"/>
      </rPr>
      <t>Daging Domba/</t>
    </r>
    <r>
      <rPr>
        <i/>
        <sz val="8"/>
        <rFont val="Times New Roman"/>
        <family val="1"/>
      </rPr>
      <t>Lamb</t>
    </r>
  </si>
  <si>
    <r>
      <rPr>
        <sz val="8"/>
        <rFont val="Times New Roman"/>
        <family val="1"/>
      </rPr>
      <t>Daging Kuda/Lainnya/</t>
    </r>
    <r>
      <rPr>
        <i/>
        <sz val="8"/>
        <rFont val="Times New Roman"/>
        <family val="1"/>
      </rPr>
      <t>Horse Meat/Other</t>
    </r>
  </si>
  <si>
    <r>
      <rPr>
        <sz val="8"/>
        <rFont val="Times New Roman"/>
        <family val="1"/>
      </rPr>
      <t>Daging Babi/</t>
    </r>
    <r>
      <rPr>
        <i/>
        <sz val="8"/>
        <rFont val="Times New Roman"/>
        <family val="1"/>
      </rPr>
      <t>Pork</t>
    </r>
  </si>
  <si>
    <r>
      <rPr>
        <sz val="8"/>
        <rFont val="Times New Roman"/>
        <family val="1"/>
      </rPr>
      <t>Daging Ayam Buras/</t>
    </r>
    <r>
      <rPr>
        <i/>
        <sz val="8"/>
        <rFont val="Times New Roman"/>
        <family val="1"/>
      </rPr>
      <t>Lokal Chicken Meat</t>
    </r>
  </si>
  <si>
    <r>
      <rPr>
        <sz val="8"/>
        <rFont val="Times New Roman"/>
        <family val="1"/>
      </rPr>
      <t>Daging Ayam Ras/</t>
    </r>
    <r>
      <rPr>
        <i/>
        <sz val="8"/>
        <rFont val="Times New Roman"/>
        <family val="1"/>
      </rPr>
      <t>Improved Chicken Meat</t>
    </r>
  </si>
  <si>
    <r>
      <rPr>
        <sz val="8"/>
        <rFont val="Times New Roman"/>
        <family val="1"/>
      </rPr>
      <t>Daging Itik/</t>
    </r>
    <r>
      <rPr>
        <i/>
        <sz val="8"/>
        <rFont val="Times New Roman"/>
        <family val="1"/>
      </rPr>
      <t>Duck Meat</t>
    </r>
  </si>
  <si>
    <r>
      <rPr>
        <sz val="8"/>
        <rFont val="Times New Roman"/>
        <family val="1"/>
      </rPr>
      <t>Daging Puyuh/</t>
    </r>
    <r>
      <rPr>
        <i/>
        <sz val="8"/>
        <rFont val="Times New Roman"/>
        <family val="1"/>
      </rPr>
      <t>Quail Meat</t>
    </r>
  </si>
  <si>
    <r>
      <rPr>
        <sz val="8"/>
        <rFont val="Times New Roman"/>
        <family val="1"/>
      </rPr>
      <t>Jeroan semua jenis/</t>
    </r>
    <r>
      <rPr>
        <i/>
        <sz val="8"/>
        <rFont val="Times New Roman"/>
        <family val="1"/>
      </rPr>
      <t>Offal All Kinds</t>
    </r>
  </si>
  <si>
    <r>
      <rPr>
        <b/>
        <sz val="8"/>
        <rFont val="Times New Roman"/>
        <family val="1"/>
      </rPr>
      <t>VIII. TELUR/</t>
    </r>
    <r>
      <rPr>
        <b/>
        <i/>
        <sz val="8"/>
        <rFont val="Times New Roman"/>
        <family val="1"/>
      </rPr>
      <t>EGGS</t>
    </r>
  </si>
  <si>
    <r>
      <rPr>
        <sz val="8"/>
        <rFont val="Times New Roman"/>
        <family val="1"/>
      </rPr>
      <t>Telur Ayam Buras/</t>
    </r>
    <r>
      <rPr>
        <i/>
        <sz val="8"/>
        <rFont val="Times New Roman"/>
        <family val="1"/>
      </rPr>
      <t xml:space="preserve"> Local Hen Eggs</t>
    </r>
  </si>
  <si>
    <r>
      <rPr>
        <sz val="8"/>
        <rFont val="Times New Roman"/>
        <family val="1"/>
      </rPr>
      <t>Telur Ayam Ras/</t>
    </r>
    <r>
      <rPr>
        <i/>
        <sz val="8"/>
        <rFont val="Times New Roman"/>
        <family val="1"/>
      </rPr>
      <t xml:space="preserve"> Improved Hen Eggs</t>
    </r>
  </si>
  <si>
    <r>
      <rPr>
        <sz val="8"/>
        <rFont val="Times New Roman"/>
        <family val="1"/>
      </rPr>
      <t>Telur Itik/</t>
    </r>
    <r>
      <rPr>
        <i/>
        <sz val="8"/>
        <rFont val="Times New Roman"/>
        <family val="1"/>
      </rPr>
      <t>Ducks Eggs</t>
    </r>
  </si>
  <si>
    <r>
      <rPr>
        <sz val="8"/>
        <rFont val="Times New Roman"/>
        <family val="1"/>
      </rPr>
      <t>Telur Puyuh/</t>
    </r>
    <r>
      <rPr>
        <i/>
        <sz val="8"/>
        <rFont val="Times New Roman"/>
        <family val="1"/>
      </rPr>
      <t>Quail Eggs</t>
    </r>
  </si>
  <si>
    <r>
      <rPr>
        <b/>
        <sz val="8"/>
        <rFont val="Times New Roman"/>
        <family val="1"/>
      </rPr>
      <t>IX. SUSU/</t>
    </r>
    <r>
      <rPr>
        <b/>
        <i/>
        <sz val="8"/>
        <rFont val="Times New Roman"/>
        <family val="1"/>
      </rPr>
      <t>MILK</t>
    </r>
  </si>
  <si>
    <r>
      <rPr>
        <b/>
        <sz val="8"/>
        <rFont val="Times New Roman"/>
        <family val="1"/>
      </rPr>
      <t>X. IKAN/</t>
    </r>
    <r>
      <rPr>
        <b/>
        <i/>
        <sz val="8"/>
        <rFont val="Times New Roman"/>
        <family val="1"/>
      </rPr>
      <t>FISH</t>
    </r>
  </si>
  <si>
    <r>
      <rPr>
        <sz val="8"/>
        <rFont val="Times New Roman"/>
        <family val="1"/>
      </rPr>
      <t>Kakap/</t>
    </r>
    <r>
      <rPr>
        <i/>
        <sz val="8"/>
        <rFont val="Times New Roman"/>
        <family val="1"/>
      </rPr>
      <t>Giant Seaperch</t>
    </r>
  </si>
  <si>
    <r>
      <rPr>
        <sz val="8"/>
        <rFont val="Times New Roman"/>
        <family val="1"/>
      </rPr>
      <t>Cucut/</t>
    </r>
    <r>
      <rPr>
        <i/>
        <sz val="8"/>
        <rFont val="Times New Roman"/>
        <family val="1"/>
      </rPr>
      <t>Sharks</t>
    </r>
  </si>
  <si>
    <r>
      <rPr>
        <sz val="8"/>
        <rFont val="Times New Roman"/>
        <family val="1"/>
      </rPr>
      <t>Bawal/</t>
    </r>
    <r>
      <rPr>
        <i/>
        <sz val="8"/>
        <rFont val="Times New Roman"/>
        <family val="1"/>
      </rPr>
      <t>Pomfret</t>
    </r>
  </si>
  <si>
    <r>
      <rPr>
        <sz val="8"/>
        <rFont val="Times New Roman"/>
        <family val="1"/>
      </rPr>
      <t>Teri/</t>
    </r>
    <r>
      <rPr>
        <i/>
        <sz val="8"/>
        <rFont val="Times New Roman"/>
        <family val="1"/>
      </rPr>
      <t>Anchovies</t>
    </r>
  </si>
  <si>
    <r>
      <rPr>
        <sz val="8"/>
        <rFont val="Times New Roman"/>
        <family val="1"/>
      </rPr>
      <t>Lemuru/</t>
    </r>
    <r>
      <rPr>
        <i/>
        <sz val="8"/>
        <rFont val="Times New Roman"/>
        <family val="1"/>
      </rPr>
      <t>Indian Oil Sardinella</t>
    </r>
  </si>
  <si>
    <r>
      <rPr>
        <sz val="8"/>
        <rFont val="Times New Roman"/>
        <family val="1"/>
      </rPr>
      <t>Kembung/</t>
    </r>
    <r>
      <rPr>
        <i/>
        <sz val="8"/>
        <rFont val="Times New Roman"/>
        <family val="1"/>
      </rPr>
      <t>Indian Mackerels</t>
    </r>
  </si>
  <si>
    <r>
      <rPr>
        <sz val="8"/>
        <rFont val="Times New Roman"/>
        <family val="1"/>
      </rPr>
      <t>Tenggiri/</t>
    </r>
    <r>
      <rPr>
        <i/>
        <sz val="8"/>
        <rFont val="Times New Roman"/>
        <family val="1"/>
      </rPr>
      <t>Narrow Bard /King Mackerels</t>
    </r>
  </si>
  <si>
    <r>
      <rPr>
        <sz val="8"/>
        <rFont val="Times New Roman"/>
        <family val="1"/>
      </rPr>
      <t>Bandeng/</t>
    </r>
    <r>
      <rPr>
        <i/>
        <sz val="8"/>
        <rFont val="Times New Roman"/>
        <family val="1"/>
      </rPr>
      <t>Milk Fish</t>
    </r>
  </si>
  <si>
    <r>
      <rPr>
        <sz val="8"/>
        <rFont val="Times New Roman"/>
        <family val="1"/>
      </rPr>
      <t>Belanak/</t>
    </r>
    <r>
      <rPr>
        <i/>
        <sz val="8"/>
        <rFont val="Times New Roman"/>
        <family val="1"/>
      </rPr>
      <t>Mullets</t>
    </r>
  </si>
  <si>
    <r>
      <rPr>
        <sz val="8"/>
        <rFont val="Times New Roman"/>
        <family val="1"/>
      </rPr>
      <t>Mujair/</t>
    </r>
    <r>
      <rPr>
        <i/>
        <sz val="8"/>
        <rFont val="Times New Roman"/>
        <family val="1"/>
      </rPr>
      <t>Mozambique Tilapia</t>
    </r>
  </si>
  <si>
    <r>
      <rPr>
        <sz val="8"/>
        <rFont val="Times New Roman"/>
        <family val="1"/>
      </rPr>
      <t>Ikan Mas/</t>
    </r>
    <r>
      <rPr>
        <i/>
        <sz val="8"/>
        <rFont val="Times New Roman"/>
        <family val="1"/>
      </rPr>
      <t>Common Carp</t>
    </r>
  </si>
  <si>
    <r>
      <rPr>
        <sz val="8"/>
        <rFont val="Times New Roman"/>
        <family val="1"/>
      </rPr>
      <t>Lele/</t>
    </r>
    <r>
      <rPr>
        <i/>
        <sz val="8"/>
        <rFont val="Times New Roman"/>
        <family val="1"/>
      </rPr>
      <t>Catfish</t>
    </r>
  </si>
  <si>
    <r>
      <rPr>
        <sz val="8"/>
        <rFont val="Times New Roman"/>
        <family val="1"/>
      </rPr>
      <t>Patin/</t>
    </r>
    <r>
      <rPr>
        <i/>
        <sz val="8"/>
        <rFont val="Times New Roman"/>
        <family val="1"/>
      </rPr>
      <t>Pangasius spp</t>
    </r>
  </si>
  <si>
    <r>
      <rPr>
        <sz val="8"/>
        <rFont val="Times New Roman"/>
        <family val="1"/>
      </rPr>
      <t>Nila/</t>
    </r>
    <r>
      <rPr>
        <i/>
        <sz val="8"/>
        <rFont val="Times New Roman"/>
        <family val="1"/>
      </rPr>
      <t>Nile tilapia</t>
    </r>
  </si>
  <si>
    <r>
      <rPr>
        <sz val="8"/>
        <rFont val="Times New Roman"/>
        <family val="1"/>
      </rPr>
      <t>Kerapu/</t>
    </r>
    <r>
      <rPr>
        <i/>
        <sz val="8"/>
        <rFont val="Times New Roman"/>
        <family val="1"/>
      </rPr>
      <t>Groupers</t>
    </r>
  </si>
  <si>
    <r>
      <rPr>
        <sz val="8"/>
        <rFont val="Times New Roman"/>
        <family val="1"/>
      </rPr>
      <t>Gurami/</t>
    </r>
    <r>
      <rPr>
        <i/>
        <sz val="8"/>
        <rFont val="Times New Roman"/>
        <family val="1"/>
      </rPr>
      <t>Giant gouramy</t>
    </r>
  </si>
  <si>
    <r>
      <rPr>
        <sz val="8"/>
        <rFont val="Times New Roman"/>
        <family val="1"/>
      </rPr>
      <t>Udang/</t>
    </r>
    <r>
      <rPr>
        <i/>
        <sz val="8"/>
        <rFont val="Times New Roman"/>
        <family val="1"/>
      </rPr>
      <t>Shrimps</t>
    </r>
  </si>
  <si>
    <r>
      <rPr>
        <sz val="8"/>
        <rFont val="Times New Roman"/>
        <family val="1"/>
      </rPr>
      <t>Rajungan dan Kepiting/</t>
    </r>
    <r>
      <rPr>
        <i/>
        <sz val="8"/>
        <rFont val="Times New Roman"/>
        <family val="1"/>
      </rPr>
      <t>Swimming and mud crab</t>
    </r>
  </si>
  <si>
    <r>
      <rPr>
        <sz val="8"/>
        <rFont val="Times New Roman"/>
        <family val="1"/>
      </rPr>
      <t xml:space="preserve">Kekerangan / </t>
    </r>
    <r>
      <rPr>
        <i/>
        <sz val="8"/>
        <rFont val="Times New Roman"/>
        <family val="1"/>
      </rPr>
      <t>Clams</t>
    </r>
  </si>
  <si>
    <r>
      <rPr>
        <sz val="8"/>
        <rFont val="Times New Roman"/>
        <family val="1"/>
      </rPr>
      <t>Cumi-cumi, Sotong &amp; Gurita/</t>
    </r>
    <r>
      <rPr>
        <i/>
        <sz val="8"/>
        <rFont val="Times New Roman"/>
        <family val="1"/>
      </rPr>
      <t>Cuttle fish,squids and octopus</t>
    </r>
  </si>
  <si>
    <r>
      <rPr>
        <sz val="8"/>
        <rFont val="Times New Roman"/>
        <family val="1"/>
      </rPr>
      <t xml:space="preserve">Rumput laut/ </t>
    </r>
    <r>
      <rPr>
        <i/>
        <sz val="8"/>
        <rFont val="Times New Roman"/>
        <family val="1"/>
      </rPr>
      <t>Sea weeds</t>
    </r>
  </si>
  <si>
    <r>
      <rPr>
        <sz val="8"/>
        <rFont val="Times New Roman"/>
        <family val="1"/>
      </rPr>
      <t>Lainnya/</t>
    </r>
    <r>
      <rPr>
        <i/>
        <sz val="8"/>
        <rFont val="Times New Roman"/>
        <family val="1"/>
      </rPr>
      <t>Others</t>
    </r>
  </si>
  <si>
    <r>
      <rPr>
        <sz val="8"/>
        <rFont val="Times New Roman"/>
        <family val="1"/>
      </rPr>
      <t>Minyak Kacang tanah/</t>
    </r>
    <r>
      <rPr>
        <i/>
        <sz val="8"/>
        <rFont val="Times New Roman"/>
        <family val="1"/>
      </rPr>
      <t>Peanut Oil</t>
    </r>
  </si>
  <si>
    <r>
      <rPr>
        <sz val="8"/>
        <rFont val="Times New Roman"/>
        <family val="1"/>
      </rPr>
      <t>Minyak goreng kelapa/</t>
    </r>
    <r>
      <rPr>
        <i/>
        <sz val="8"/>
        <rFont val="Times New Roman"/>
        <family val="1"/>
      </rPr>
      <t>Coconut oils</t>
    </r>
  </si>
  <si>
    <r>
      <rPr>
        <sz val="8"/>
        <rFont val="Times New Roman"/>
        <family val="1"/>
      </rPr>
      <t>CPO/</t>
    </r>
    <r>
      <rPr>
        <i/>
        <sz val="8"/>
        <rFont val="Times New Roman"/>
        <family val="1"/>
      </rPr>
      <t>Palm Oils</t>
    </r>
  </si>
  <si>
    <r>
      <rPr>
        <sz val="8"/>
        <rFont val="Times New Roman"/>
        <family val="1"/>
      </rPr>
      <t>Minyak goreng sawit/</t>
    </r>
    <r>
      <rPr>
        <i/>
        <sz val="8"/>
        <rFont val="Times New Roman"/>
        <family val="1"/>
      </rPr>
      <t>Cooking oils</t>
    </r>
  </si>
  <si>
    <r>
      <rPr>
        <sz val="8"/>
        <rFont val="Times New Roman"/>
        <family val="1"/>
      </rPr>
      <t>Lemak Sapi/</t>
    </r>
    <r>
      <rPr>
        <i/>
        <sz val="8"/>
        <rFont val="Times New Roman"/>
        <family val="1"/>
      </rPr>
      <t>Cattle Fats</t>
    </r>
  </si>
  <si>
    <r>
      <rPr>
        <sz val="8"/>
        <rFont val="Times New Roman"/>
        <family val="1"/>
      </rPr>
      <t>Lemak Kerbau/</t>
    </r>
    <r>
      <rPr>
        <i/>
        <sz val="8"/>
        <rFont val="Times New Roman"/>
        <family val="1"/>
      </rPr>
      <t>Buffalo Fats</t>
    </r>
  </si>
  <si>
    <r>
      <rPr>
        <sz val="8"/>
        <rFont val="Times New Roman"/>
        <family val="1"/>
      </rPr>
      <t>Lemak Kambing/</t>
    </r>
    <r>
      <rPr>
        <i/>
        <sz val="8"/>
        <rFont val="Times New Roman"/>
        <family val="1"/>
      </rPr>
      <t>Goat Fats</t>
    </r>
  </si>
  <si>
    <r>
      <rPr>
        <sz val="8"/>
        <rFont val="Times New Roman"/>
        <family val="1"/>
      </rPr>
      <t>Lemak Domba/</t>
    </r>
    <r>
      <rPr>
        <i/>
        <sz val="8"/>
        <rFont val="Times New Roman"/>
        <family val="1"/>
      </rPr>
      <t>Sheep Fats</t>
    </r>
  </si>
  <si>
    <r>
      <rPr>
        <sz val="8"/>
        <rFont val="Times New Roman"/>
        <family val="1"/>
      </rPr>
      <t>Lemak Babi/</t>
    </r>
    <r>
      <rPr>
        <i/>
        <sz val="8"/>
        <rFont val="Times New Roman"/>
        <family val="1"/>
      </rPr>
      <t>Pig Fats</t>
    </r>
  </si>
  <si>
    <t>Catatan :</t>
  </si>
  <si>
    <t>Total</t>
  </si>
  <si>
    <t xml:space="preserve">           :</t>
  </si>
  <si>
    <t>Nabati</t>
  </si>
  <si>
    <t>Hewani</t>
  </si>
  <si>
    <t xml:space="preserve">Pangan Harapan (PPH) Tingkat Ketersediaan </t>
  </si>
  <si>
    <t xml:space="preserve">PERKEMBANGAN KETERSEDIAAN </t>
  </si>
  <si>
    <t>No.</t>
  </si>
  <si>
    <t xml:space="preserve">Kelompok </t>
  </si>
  <si>
    <t>Energi</t>
  </si>
  <si>
    <t>% AKE</t>
  </si>
  <si>
    <t>Bobot</t>
  </si>
  <si>
    <t>Skor riil</t>
  </si>
  <si>
    <t>Skor PPH</t>
  </si>
  <si>
    <t>Skor Maks</t>
  </si>
  <si>
    <t>Ket</t>
  </si>
  <si>
    <t>Bahan Pangan</t>
  </si>
  <si>
    <t>(Kalori)</t>
  </si>
  <si>
    <t>Kelompok Bahan Pangan</t>
  </si>
  <si>
    <t>Energi (Kalori/Hari)</t>
  </si>
  <si>
    <t>Protein (Gram/Hari)</t>
  </si>
  <si>
    <t>Lemak (Gram/Hari)</t>
  </si>
  <si>
    <t xml:space="preserve"> 1. </t>
  </si>
  <si>
    <t>Padi-padian</t>
  </si>
  <si>
    <t xml:space="preserve"> 2. </t>
  </si>
  <si>
    <t>Umbi-umbian</t>
  </si>
  <si>
    <t>(1)</t>
  </si>
  <si>
    <t xml:space="preserve"> 3. </t>
  </si>
  <si>
    <t>Pangan Hewani</t>
  </si>
  <si>
    <t xml:space="preserve"> 4. </t>
  </si>
  <si>
    <t>Minyak dan Lemak</t>
  </si>
  <si>
    <t xml:space="preserve"> 5. </t>
  </si>
  <si>
    <t>Buah/biji berminyak</t>
  </si>
  <si>
    <t>Makanan berpati</t>
  </si>
  <si>
    <t xml:space="preserve"> 6. </t>
  </si>
  <si>
    <t>Kacang-kacangan</t>
  </si>
  <si>
    <t>Gula</t>
  </si>
  <si>
    <t xml:space="preserve"> 7. </t>
  </si>
  <si>
    <t>Buah biji berminyak</t>
  </si>
  <si>
    <t xml:space="preserve"> 8. </t>
  </si>
  <si>
    <t>Sayuran dan buah</t>
  </si>
  <si>
    <t>Buah-buahan</t>
  </si>
  <si>
    <t xml:space="preserve"> 9. </t>
  </si>
  <si>
    <t>Lain-lain</t>
  </si>
  <si>
    <t>Sayur-sayuran</t>
  </si>
  <si>
    <t>Jumlah</t>
  </si>
  <si>
    <t>Daging</t>
  </si>
  <si>
    <t>Telur</t>
  </si>
  <si>
    <t>Susu</t>
  </si>
  <si>
    <t>Ikan</t>
  </si>
  <si>
    <t>KETERANGAN</t>
  </si>
  <si>
    <t>"*) Rumput Laut masuk kelompok ikan.</t>
  </si>
  <si>
    <t>Jagung</t>
  </si>
  <si>
    <t>Luas (ha)</t>
  </si>
  <si>
    <t>bibit/ha (kg)</t>
  </si>
  <si>
    <t>Padi</t>
  </si>
  <si>
    <t>Luas tanam</t>
  </si>
  <si>
    <t>(kg/kapita/hari)</t>
  </si>
  <si>
    <t>jiwa</t>
  </si>
  <si>
    <t>Primary Commodity Equivalent             ( Ton )</t>
  </si>
  <si>
    <t>Primary Commodity Equivalent             (Ton )</t>
  </si>
  <si>
    <t>equivalent primary commodity     (Ton)</t>
  </si>
  <si>
    <t>Primary Commodity Equivalent        (Ton)</t>
  </si>
  <si>
    <t>Primary Commodity Equivalent  (ton)</t>
  </si>
  <si>
    <t xml:space="preserve"> </t>
  </si>
  <si>
    <t>Produksi Bersih                    ton</t>
  </si>
  <si>
    <t>jumlah penduduk (Jiwa)</t>
  </si>
  <si>
    <t>(ton)</t>
  </si>
  <si>
    <t>Jumlah Penduduk</t>
  </si>
  <si>
    <t>Luas panen &gt;&gt;</t>
  </si>
  <si>
    <t>Luas panen&gt;&gt;</t>
  </si>
  <si>
    <t>Angka konsumsi jagung basah&gt;&gt;</t>
  </si>
  <si>
    <t xml:space="preserve"> Jmlh Bibit (ton)</t>
  </si>
  <si>
    <t>Konsumsi+10%</t>
  </si>
  <si>
    <t>Angka konsumsi</t>
  </si>
  <si>
    <t>10%</t>
  </si>
  <si>
    <t xml:space="preserve"> Jml Bibit (ton)</t>
  </si>
  <si>
    <t>Luas tanam&gt;&gt;</t>
  </si>
  <si>
    <t>Deli Serdang</t>
  </si>
  <si>
    <r>
      <t xml:space="preserve">NERACA BAHAN MAKANAN / </t>
    </r>
    <r>
      <rPr>
        <b/>
        <i/>
        <sz val="10"/>
        <color theme="1"/>
        <rFont val="Bookman Old Style"/>
        <family val="1"/>
      </rPr>
      <t>FOOD BALANCE SHEET</t>
    </r>
  </si>
  <si>
    <r>
      <t>I. PADI-PADIAN/</t>
    </r>
    <r>
      <rPr>
        <b/>
        <i/>
        <sz val="10"/>
        <rFont val="Bookman Old Style"/>
        <family val="1"/>
      </rPr>
      <t>CEREALS</t>
    </r>
  </si>
  <si>
    <r>
      <t>Jagung/</t>
    </r>
    <r>
      <rPr>
        <i/>
        <sz val="10"/>
        <rFont val="Bookman Old Style"/>
        <family val="1"/>
      </rPr>
      <t>Maize</t>
    </r>
  </si>
  <si>
    <r>
      <t xml:space="preserve">Jagung basah/ </t>
    </r>
    <r>
      <rPr>
        <i/>
        <sz val="10"/>
        <rFont val="Bookman Old Style"/>
        <family val="1"/>
      </rPr>
      <t>Fresh maize</t>
    </r>
  </si>
  <si>
    <r>
      <t>Gandum/</t>
    </r>
    <r>
      <rPr>
        <i/>
        <sz val="10"/>
        <rFont val="Bookman Old Style"/>
        <family val="1"/>
      </rPr>
      <t>Wheat</t>
    </r>
  </si>
  <si>
    <r>
      <t xml:space="preserve">Tepung Gandum/ </t>
    </r>
    <r>
      <rPr>
        <i/>
        <sz val="10"/>
        <rFont val="Bookman Old Style"/>
        <family val="1"/>
      </rPr>
      <t>Wheat flour</t>
    </r>
  </si>
  <si>
    <r>
      <t>II. MAKANAN BERPATI/</t>
    </r>
    <r>
      <rPr>
        <b/>
        <i/>
        <sz val="10"/>
        <rFont val="Bookman Old Style"/>
        <family val="1"/>
      </rPr>
      <t xml:space="preserve"> STARCHY FOOD</t>
    </r>
  </si>
  <si>
    <r>
      <t>Ubi jalar/</t>
    </r>
    <r>
      <rPr>
        <i/>
        <sz val="10"/>
        <rFont val="Bookman Old Style"/>
        <family val="1"/>
      </rPr>
      <t>Sweet potatoes</t>
    </r>
  </si>
  <si>
    <r>
      <t>Ubi kayu/</t>
    </r>
    <r>
      <rPr>
        <i/>
        <sz val="10"/>
        <rFont val="Bookman Old Style"/>
        <family val="1"/>
      </rPr>
      <t>Cassava</t>
    </r>
  </si>
  <si>
    <r>
      <t>III. GULA/</t>
    </r>
    <r>
      <rPr>
        <b/>
        <i/>
        <sz val="10"/>
        <rFont val="Bookman Old Style"/>
        <family val="1"/>
      </rPr>
      <t>SUGAR</t>
    </r>
  </si>
  <si>
    <r>
      <t>Gula pasir/White</t>
    </r>
    <r>
      <rPr>
        <i/>
        <sz val="10"/>
        <rFont val="Bookman Old Style"/>
        <family val="1"/>
      </rPr>
      <t xml:space="preserve"> sugar</t>
    </r>
  </si>
  <si>
    <r>
      <t>Gula mangkok/</t>
    </r>
    <r>
      <rPr>
        <i/>
        <sz val="10"/>
        <rFont val="Bookman Old Style"/>
        <family val="1"/>
      </rPr>
      <t>Other sugar</t>
    </r>
  </si>
  <si>
    <r>
      <t>Kedelai/</t>
    </r>
    <r>
      <rPr>
        <i/>
        <sz val="10"/>
        <rFont val="Bookman Old Style"/>
        <family val="1"/>
      </rPr>
      <t>Soyabeans</t>
    </r>
  </si>
  <si>
    <r>
      <t>Kacang hijau/</t>
    </r>
    <r>
      <rPr>
        <i/>
        <sz val="10"/>
        <rFont val="Bookman Old Style"/>
        <family val="1"/>
      </rPr>
      <t>Mungbean</t>
    </r>
  </si>
  <si>
    <r>
      <t>V. BUAH-BUAHAN/</t>
    </r>
    <r>
      <rPr>
        <b/>
        <i/>
        <sz val="10"/>
        <rFont val="Bookman Old Style"/>
        <family val="1"/>
      </rPr>
      <t>FRUITS</t>
    </r>
  </si>
  <si>
    <r>
      <t>Alpokat/</t>
    </r>
    <r>
      <rPr>
        <i/>
        <sz val="10"/>
        <rFont val="Bookman Old Style"/>
        <family val="1"/>
      </rPr>
      <t>Avocados</t>
    </r>
  </si>
  <si>
    <r>
      <t>Jeruk siam /</t>
    </r>
    <r>
      <rPr>
        <i/>
        <sz val="10"/>
        <rFont val="Bookman Old Style"/>
        <family val="1"/>
      </rPr>
      <t xml:space="preserve">Oranges </t>
    </r>
  </si>
  <si>
    <r>
      <t>Duku/</t>
    </r>
    <r>
      <rPr>
        <i/>
        <sz val="10"/>
        <rFont val="Bookman Old Style"/>
        <family val="1"/>
      </rPr>
      <t>Lanzon</t>
    </r>
  </si>
  <si>
    <r>
      <t>Durian/</t>
    </r>
    <r>
      <rPr>
        <i/>
        <sz val="10"/>
        <rFont val="Bookman Old Style"/>
        <family val="1"/>
      </rPr>
      <t>Durians</t>
    </r>
  </si>
  <si>
    <r>
      <t>Jambu Biji/</t>
    </r>
    <r>
      <rPr>
        <i/>
        <sz val="10"/>
        <rFont val="Bookman Old Style"/>
        <family val="1"/>
      </rPr>
      <t>Guava</t>
    </r>
  </si>
  <si>
    <r>
      <t xml:space="preserve">Jambu Air//Rose </t>
    </r>
    <r>
      <rPr>
        <i/>
        <sz val="10"/>
        <rFont val="Bookman Old Style"/>
        <family val="1"/>
      </rPr>
      <t>apple</t>
    </r>
  </si>
  <si>
    <r>
      <t>Mangga/</t>
    </r>
    <r>
      <rPr>
        <i/>
        <sz val="10"/>
        <rFont val="Bookman Old Style"/>
        <family val="1"/>
      </rPr>
      <t>Mangoes</t>
    </r>
  </si>
  <si>
    <r>
      <t>Nanas/</t>
    </r>
    <r>
      <rPr>
        <i/>
        <sz val="10"/>
        <rFont val="Bookman Old Style"/>
        <family val="1"/>
      </rPr>
      <t>Pineapples</t>
    </r>
  </si>
  <si>
    <r>
      <t>Pepaya/</t>
    </r>
    <r>
      <rPr>
        <i/>
        <sz val="10"/>
        <rFont val="Bookman Old Style"/>
        <family val="1"/>
      </rPr>
      <t>Papayas</t>
    </r>
  </si>
  <si>
    <r>
      <t>Pisang/</t>
    </r>
    <r>
      <rPr>
        <i/>
        <sz val="10"/>
        <rFont val="Bookman Old Style"/>
        <family val="1"/>
      </rPr>
      <t>Bananas</t>
    </r>
  </si>
  <si>
    <r>
      <t>Rambutan/</t>
    </r>
    <r>
      <rPr>
        <i/>
        <sz val="10"/>
        <rFont val="Bookman Old Style"/>
        <family val="1"/>
      </rPr>
      <t>Rambutans</t>
    </r>
  </si>
  <si>
    <r>
      <t>Salak/</t>
    </r>
    <r>
      <rPr>
        <i/>
        <sz val="10"/>
        <rFont val="Bookman Old Style"/>
        <family val="1"/>
      </rPr>
      <t>Salacia</t>
    </r>
  </si>
  <si>
    <r>
      <t>Sawo/</t>
    </r>
    <r>
      <rPr>
        <i/>
        <sz val="10"/>
        <rFont val="Bookman Old Style"/>
        <family val="1"/>
      </rPr>
      <t>Sapodila</t>
    </r>
  </si>
  <si>
    <r>
      <t>Semangka/</t>
    </r>
    <r>
      <rPr>
        <i/>
        <sz val="10"/>
        <rFont val="Bookman Old Style"/>
        <family val="1"/>
      </rPr>
      <t>Watermelon</t>
    </r>
  </si>
  <si>
    <r>
      <t>Belimbing/</t>
    </r>
    <r>
      <rPr>
        <i/>
        <sz val="10"/>
        <rFont val="Bookman Old Style"/>
        <family val="1"/>
      </rPr>
      <t xml:space="preserve"> Star Fruit</t>
    </r>
  </si>
  <si>
    <r>
      <t xml:space="preserve">Manggis/ </t>
    </r>
    <r>
      <rPr>
        <i/>
        <sz val="10"/>
        <rFont val="Bookman Old Style"/>
        <family val="1"/>
      </rPr>
      <t>Mangosteen</t>
    </r>
  </si>
  <si>
    <r>
      <t xml:space="preserve">Nangka/Cempedak/ </t>
    </r>
    <r>
      <rPr>
        <i/>
        <sz val="10"/>
        <rFont val="Bookman Old Style"/>
        <family val="1"/>
      </rPr>
      <t>Jackfruit</t>
    </r>
  </si>
  <si>
    <r>
      <t xml:space="preserve">Markisa/ </t>
    </r>
    <r>
      <rPr>
        <i/>
        <sz val="10"/>
        <rFont val="Bookman Old Style"/>
        <family val="1"/>
      </rPr>
      <t>Marquisa</t>
    </r>
  </si>
  <si>
    <r>
      <t xml:space="preserve">Sirsak/ </t>
    </r>
    <r>
      <rPr>
        <i/>
        <sz val="10"/>
        <rFont val="Bookman Old Style"/>
        <family val="1"/>
      </rPr>
      <t>Soursop</t>
    </r>
  </si>
  <si>
    <r>
      <t xml:space="preserve">Sukun/ </t>
    </r>
    <r>
      <rPr>
        <i/>
        <sz val="10"/>
        <rFont val="Bookman Old Style"/>
        <family val="1"/>
      </rPr>
      <t>Bread Fruit</t>
    </r>
  </si>
  <si>
    <r>
      <t xml:space="preserve">Apel/ </t>
    </r>
    <r>
      <rPr>
        <i/>
        <sz val="10"/>
        <rFont val="Bookman Old Style"/>
        <family val="1"/>
      </rPr>
      <t>Apple</t>
    </r>
  </si>
  <si>
    <r>
      <t xml:space="preserve">Anggur/ </t>
    </r>
    <r>
      <rPr>
        <i/>
        <sz val="10"/>
        <rFont val="Bookman Old Style"/>
        <family val="1"/>
      </rPr>
      <t>Grape</t>
    </r>
  </si>
  <si>
    <r>
      <t xml:space="preserve">Bawang Merah/ </t>
    </r>
    <r>
      <rPr>
        <i/>
        <sz val="10"/>
        <rFont val="Bookman Old Style"/>
        <family val="1"/>
      </rPr>
      <t>Shallot(Onion)</t>
    </r>
  </si>
  <si>
    <r>
      <t>Ketimun/</t>
    </r>
    <r>
      <rPr>
        <i/>
        <sz val="10"/>
        <rFont val="Bookman Old Style"/>
        <family val="1"/>
      </rPr>
      <t>Cucumber</t>
    </r>
  </si>
  <si>
    <r>
      <t>Kacang Merah/</t>
    </r>
    <r>
      <rPr>
        <i/>
        <sz val="10"/>
        <rFont val="Bookman Old Style"/>
        <family val="1"/>
      </rPr>
      <t>Kidney beans</t>
    </r>
  </si>
  <si>
    <r>
      <t xml:space="preserve">Kacang Panjang/ </t>
    </r>
    <r>
      <rPr>
        <i/>
        <sz val="10"/>
        <rFont val="Bookman Old Style"/>
        <family val="1"/>
      </rPr>
      <t>String beans</t>
    </r>
  </si>
  <si>
    <r>
      <t>Kentang/</t>
    </r>
    <r>
      <rPr>
        <i/>
        <sz val="10"/>
        <rFont val="Bookman Old Style"/>
        <family val="1"/>
      </rPr>
      <t>Potatoes</t>
    </r>
  </si>
  <si>
    <r>
      <t>Kubis/</t>
    </r>
    <r>
      <rPr>
        <i/>
        <sz val="10"/>
        <rFont val="Bookman Old Style"/>
        <family val="1"/>
      </rPr>
      <t>Cabbage</t>
    </r>
  </si>
  <si>
    <r>
      <t>Tomat/</t>
    </r>
    <r>
      <rPr>
        <i/>
        <sz val="10"/>
        <rFont val="Bookman Old Style"/>
        <family val="1"/>
      </rPr>
      <t>Tomatoes</t>
    </r>
  </si>
  <si>
    <r>
      <t>Wortel/</t>
    </r>
    <r>
      <rPr>
        <i/>
        <sz val="10"/>
        <rFont val="Bookman Old Style"/>
        <family val="1"/>
      </rPr>
      <t>Carrots</t>
    </r>
  </si>
  <si>
    <r>
      <t>Cabe Besar/</t>
    </r>
    <r>
      <rPr>
        <i/>
        <sz val="10"/>
        <rFont val="Bookman Old Style"/>
        <family val="1"/>
      </rPr>
      <t>Chilli</t>
    </r>
  </si>
  <si>
    <r>
      <t>Terong/</t>
    </r>
    <r>
      <rPr>
        <i/>
        <sz val="10"/>
        <rFont val="Bookman Old Style"/>
        <family val="1"/>
      </rPr>
      <t>Eggplant</t>
    </r>
  </si>
  <si>
    <r>
      <t xml:space="preserve">Petsai/ Sawi/ </t>
    </r>
    <r>
      <rPr>
        <i/>
        <sz val="10"/>
        <rFont val="Bookman Old Style"/>
        <family val="1"/>
      </rPr>
      <t>Mustard greens</t>
    </r>
  </si>
  <si>
    <r>
      <t>Bawang Daun/</t>
    </r>
    <r>
      <rPr>
        <i/>
        <sz val="10"/>
        <rFont val="Bookman Old Style"/>
        <family val="1"/>
      </rPr>
      <t>Spring onion</t>
    </r>
  </si>
  <si>
    <r>
      <t>Kangkung/</t>
    </r>
    <r>
      <rPr>
        <i/>
        <sz val="10"/>
        <rFont val="Bookman Old Style"/>
        <family val="1"/>
      </rPr>
      <t>Swamp cabbage</t>
    </r>
  </si>
  <si>
    <r>
      <t>Lobak/</t>
    </r>
    <r>
      <rPr>
        <i/>
        <sz val="10"/>
        <rFont val="Bookman Old Style"/>
        <family val="1"/>
      </rPr>
      <t>Radish</t>
    </r>
  </si>
  <si>
    <r>
      <t>Labu siam/</t>
    </r>
    <r>
      <rPr>
        <i/>
        <sz val="10"/>
        <rFont val="Bookman Old Style"/>
        <family val="1"/>
      </rPr>
      <t>Chayotte</t>
    </r>
  </si>
  <si>
    <r>
      <t>Buncis/</t>
    </r>
    <r>
      <rPr>
        <i/>
        <sz val="10"/>
        <rFont val="Bookman Old Style"/>
        <family val="1"/>
      </rPr>
      <t>Greenbeans</t>
    </r>
  </si>
  <si>
    <r>
      <t>Bayam/</t>
    </r>
    <r>
      <rPr>
        <i/>
        <sz val="10"/>
        <rFont val="Bookman Old Style"/>
        <family val="1"/>
      </rPr>
      <t>Spinach</t>
    </r>
  </si>
  <si>
    <r>
      <t>Bawang Putih/</t>
    </r>
    <r>
      <rPr>
        <i/>
        <sz val="10"/>
        <rFont val="Bookman Old Style"/>
        <family val="1"/>
      </rPr>
      <t>Garlic</t>
    </r>
  </si>
  <si>
    <r>
      <t xml:space="preserve">Kembang Kol/ </t>
    </r>
    <r>
      <rPr>
        <i/>
        <sz val="10"/>
        <rFont val="Bookman Old Style"/>
        <family val="1"/>
      </rPr>
      <t>Cauliflowe</t>
    </r>
    <r>
      <rPr>
        <sz val="10"/>
        <rFont val="Bookman Old Style"/>
        <family val="1"/>
      </rPr>
      <t>r</t>
    </r>
  </si>
  <si>
    <r>
      <t xml:space="preserve">Jamur/ </t>
    </r>
    <r>
      <rPr>
        <i/>
        <sz val="10"/>
        <rFont val="Bookman Old Style"/>
        <family val="1"/>
      </rPr>
      <t>Mushroom</t>
    </r>
  </si>
  <si>
    <r>
      <t xml:space="preserve">Melinjo/ </t>
    </r>
    <r>
      <rPr>
        <i/>
        <sz val="10"/>
        <rFont val="Bookman Old Style"/>
        <family val="1"/>
      </rPr>
      <t>Melinjo</t>
    </r>
  </si>
  <si>
    <r>
      <t xml:space="preserve">Petai/ </t>
    </r>
    <r>
      <rPr>
        <i/>
        <sz val="10"/>
        <rFont val="Bookman Old Style"/>
        <family val="1"/>
      </rPr>
      <t>Twisted Cluster Bean</t>
    </r>
  </si>
  <si>
    <r>
      <t xml:space="preserve">Jengkol/ </t>
    </r>
    <r>
      <rPr>
        <i/>
        <sz val="10"/>
        <rFont val="Bookman Old Style"/>
        <family val="1"/>
      </rPr>
      <t>Jengkol</t>
    </r>
  </si>
  <si>
    <r>
      <t xml:space="preserve">Paprika/ </t>
    </r>
    <r>
      <rPr>
        <i/>
        <sz val="10"/>
        <rFont val="Bookman Old Style"/>
        <family val="1"/>
      </rPr>
      <t>Sweet Pepper</t>
    </r>
  </si>
  <si>
    <r>
      <t>VII. DAGING/</t>
    </r>
    <r>
      <rPr>
        <b/>
        <i/>
        <sz val="10"/>
        <rFont val="Bookman Old Style"/>
        <family val="1"/>
      </rPr>
      <t>MEAT</t>
    </r>
  </si>
  <si>
    <r>
      <t>Daging Sapi/</t>
    </r>
    <r>
      <rPr>
        <i/>
        <sz val="10"/>
        <rFont val="Bookman Old Style"/>
        <family val="1"/>
      </rPr>
      <t>Beef</t>
    </r>
  </si>
  <si>
    <r>
      <t>Daging Kerbau/</t>
    </r>
    <r>
      <rPr>
        <i/>
        <sz val="10"/>
        <rFont val="Bookman Old Style"/>
        <family val="1"/>
      </rPr>
      <t>Buffalo Meat</t>
    </r>
  </si>
  <si>
    <r>
      <t>Daging Kambing/</t>
    </r>
    <r>
      <rPr>
        <i/>
        <sz val="10"/>
        <rFont val="Bookman Old Style"/>
        <family val="1"/>
      </rPr>
      <t>Mutton</t>
    </r>
  </si>
  <si>
    <r>
      <t>Daging Domba/</t>
    </r>
    <r>
      <rPr>
        <i/>
        <sz val="10"/>
        <rFont val="Bookman Old Style"/>
        <family val="1"/>
      </rPr>
      <t>Lamb</t>
    </r>
  </si>
  <si>
    <r>
      <t>Daging Kuda/Lainnya/</t>
    </r>
    <r>
      <rPr>
        <i/>
        <sz val="10"/>
        <rFont val="Bookman Old Style"/>
        <family val="1"/>
      </rPr>
      <t>Horse Meat/Other</t>
    </r>
  </si>
  <si>
    <r>
      <t>Daging Babi/</t>
    </r>
    <r>
      <rPr>
        <i/>
        <sz val="10"/>
        <rFont val="Bookman Old Style"/>
        <family val="1"/>
      </rPr>
      <t>Pork</t>
    </r>
  </si>
  <si>
    <r>
      <t>Daging Ayam Buras/</t>
    </r>
    <r>
      <rPr>
        <i/>
        <sz val="10"/>
        <rFont val="Bookman Old Style"/>
        <family val="1"/>
      </rPr>
      <t>Lokal Chicken Meat</t>
    </r>
  </si>
  <si>
    <r>
      <t>Daging Itik/</t>
    </r>
    <r>
      <rPr>
        <i/>
        <sz val="10"/>
        <rFont val="Bookman Old Style"/>
        <family val="1"/>
      </rPr>
      <t>Duck Meat</t>
    </r>
  </si>
  <si>
    <r>
      <t>Jeroan semua jenis (termasuk lidah sapi)/</t>
    </r>
    <r>
      <rPr>
        <i/>
        <sz val="10"/>
        <rFont val="Bookman Old Style"/>
        <family val="1"/>
      </rPr>
      <t>Offal All Kinds</t>
    </r>
  </si>
  <si>
    <r>
      <t>VIII. TELUR/</t>
    </r>
    <r>
      <rPr>
        <b/>
        <i/>
        <sz val="10"/>
        <rFont val="Bookman Old Style"/>
        <family val="1"/>
      </rPr>
      <t>EGGS</t>
    </r>
  </si>
  <si>
    <r>
      <t>Telur Ayam Buras/</t>
    </r>
    <r>
      <rPr>
        <i/>
        <sz val="10"/>
        <rFont val="Bookman Old Style"/>
        <family val="1"/>
      </rPr>
      <t xml:space="preserve"> Local Hen Eggs</t>
    </r>
  </si>
  <si>
    <r>
      <t>Telur Ayam Ras/</t>
    </r>
    <r>
      <rPr>
        <i/>
        <sz val="10"/>
        <rFont val="Bookman Old Style"/>
        <family val="1"/>
      </rPr>
      <t xml:space="preserve"> Improved Hen Eggs</t>
    </r>
  </si>
  <si>
    <r>
      <t>Telur Itik/</t>
    </r>
    <r>
      <rPr>
        <i/>
        <sz val="10"/>
        <rFont val="Bookman Old Style"/>
        <family val="1"/>
      </rPr>
      <t>Ducks Eggs</t>
    </r>
  </si>
  <si>
    <r>
      <t>IX. SUSU/</t>
    </r>
    <r>
      <rPr>
        <b/>
        <i/>
        <sz val="10"/>
        <rFont val="Bookman Old Style"/>
        <family val="1"/>
      </rPr>
      <t>MILK</t>
    </r>
  </si>
  <si>
    <r>
      <t>Susu Sapi/</t>
    </r>
    <r>
      <rPr>
        <i/>
        <sz val="10"/>
        <rFont val="Bookman Old Style"/>
        <family val="1"/>
      </rPr>
      <t>Cow Milk</t>
    </r>
  </si>
  <si>
    <r>
      <t>X. IKAN/</t>
    </r>
    <r>
      <rPr>
        <b/>
        <i/>
        <sz val="10"/>
        <rFont val="Bookman Old Style"/>
        <family val="1"/>
      </rPr>
      <t>FISH</t>
    </r>
  </si>
  <si>
    <r>
      <t>Kakap/</t>
    </r>
    <r>
      <rPr>
        <i/>
        <sz val="10"/>
        <rFont val="Bookman Old Style"/>
        <family val="1"/>
      </rPr>
      <t>Giant Seaperch</t>
    </r>
  </si>
  <si>
    <r>
      <t>Cucut/</t>
    </r>
    <r>
      <rPr>
        <i/>
        <sz val="10"/>
        <rFont val="Bookman Old Style"/>
        <family val="1"/>
      </rPr>
      <t>Sharks</t>
    </r>
  </si>
  <si>
    <r>
      <t>Bawal/</t>
    </r>
    <r>
      <rPr>
        <i/>
        <sz val="10"/>
        <rFont val="Bookman Old Style"/>
        <family val="1"/>
      </rPr>
      <t>Pomfret</t>
    </r>
  </si>
  <si>
    <r>
      <t>Teri/</t>
    </r>
    <r>
      <rPr>
        <i/>
        <sz val="10"/>
        <rFont val="Bookman Old Style"/>
        <family val="1"/>
      </rPr>
      <t>Anchovies</t>
    </r>
  </si>
  <si>
    <r>
      <t>Lemuru/</t>
    </r>
    <r>
      <rPr>
        <i/>
        <sz val="10"/>
        <rFont val="Bookman Old Style"/>
        <family val="1"/>
      </rPr>
      <t>Indian Oil Sardinella</t>
    </r>
  </si>
  <si>
    <r>
      <t>Kembung/</t>
    </r>
    <r>
      <rPr>
        <i/>
        <sz val="10"/>
        <rFont val="Bookman Old Style"/>
        <family val="1"/>
      </rPr>
      <t>Indian Mackerels</t>
    </r>
  </si>
  <si>
    <r>
      <t>Tenggiri/</t>
    </r>
    <r>
      <rPr>
        <i/>
        <sz val="10"/>
        <rFont val="Bookman Old Style"/>
        <family val="1"/>
      </rPr>
      <t>Narrow Bard /King Mackerels</t>
    </r>
  </si>
  <si>
    <r>
      <t>Bandeng/</t>
    </r>
    <r>
      <rPr>
        <i/>
        <sz val="10"/>
        <rFont val="Bookman Old Style"/>
        <family val="1"/>
      </rPr>
      <t>Milk Fish</t>
    </r>
  </si>
  <si>
    <r>
      <t>Belanak/</t>
    </r>
    <r>
      <rPr>
        <i/>
        <sz val="10"/>
        <rFont val="Bookman Old Style"/>
        <family val="1"/>
      </rPr>
      <t>Mullets</t>
    </r>
  </si>
  <si>
    <r>
      <t>Mujair/</t>
    </r>
    <r>
      <rPr>
        <i/>
        <sz val="10"/>
        <rFont val="Bookman Old Style"/>
        <family val="1"/>
      </rPr>
      <t>Mozambique Tilapia</t>
    </r>
  </si>
  <si>
    <r>
      <t>Ikan Mas/</t>
    </r>
    <r>
      <rPr>
        <i/>
        <sz val="10"/>
        <rFont val="Bookman Old Style"/>
        <family val="1"/>
      </rPr>
      <t>Common Carp</t>
    </r>
  </si>
  <si>
    <r>
      <t>Lele/</t>
    </r>
    <r>
      <rPr>
        <i/>
        <sz val="10"/>
        <rFont val="Bookman Old Style"/>
        <family val="1"/>
      </rPr>
      <t>Catfish</t>
    </r>
  </si>
  <si>
    <r>
      <t>Patin/</t>
    </r>
    <r>
      <rPr>
        <i/>
        <sz val="10"/>
        <rFont val="Bookman Old Style"/>
        <family val="1"/>
      </rPr>
      <t>Pangasius spp</t>
    </r>
  </si>
  <si>
    <r>
      <t>Nila/</t>
    </r>
    <r>
      <rPr>
        <i/>
        <sz val="10"/>
        <rFont val="Bookman Old Style"/>
        <family val="1"/>
      </rPr>
      <t>Nile tilapia</t>
    </r>
  </si>
  <si>
    <r>
      <t>Kerapu/</t>
    </r>
    <r>
      <rPr>
        <i/>
        <sz val="10"/>
        <rFont val="Bookman Old Style"/>
        <family val="1"/>
      </rPr>
      <t>Groupers</t>
    </r>
  </si>
  <si>
    <r>
      <t>Gurami/</t>
    </r>
    <r>
      <rPr>
        <i/>
        <sz val="10"/>
        <rFont val="Bookman Old Style"/>
        <family val="1"/>
      </rPr>
      <t>Giant gouramy</t>
    </r>
  </si>
  <si>
    <r>
      <t>Udang/</t>
    </r>
    <r>
      <rPr>
        <i/>
        <sz val="10"/>
        <rFont val="Bookman Old Style"/>
        <family val="1"/>
      </rPr>
      <t>Shrimps</t>
    </r>
  </si>
  <si>
    <r>
      <t>Rajungan dan Kepiting/</t>
    </r>
    <r>
      <rPr>
        <i/>
        <sz val="10"/>
        <rFont val="Bookman Old Style"/>
        <family val="1"/>
      </rPr>
      <t>Swimming and mud crab</t>
    </r>
  </si>
  <si>
    <r>
      <t xml:space="preserve">Kekerangan / </t>
    </r>
    <r>
      <rPr>
        <i/>
        <sz val="10"/>
        <rFont val="Bookman Old Style"/>
        <family val="1"/>
      </rPr>
      <t>Clams</t>
    </r>
  </si>
  <si>
    <r>
      <t>Cumi-cumi, Sotong &amp; Gurita/</t>
    </r>
    <r>
      <rPr>
        <i/>
        <sz val="10"/>
        <rFont val="Bookman Old Style"/>
        <family val="1"/>
      </rPr>
      <t>Cuttle fish,squids and octopus</t>
    </r>
  </si>
  <si>
    <r>
      <t xml:space="preserve">Rumput laut/ </t>
    </r>
    <r>
      <rPr>
        <i/>
        <sz val="10"/>
        <rFont val="Bookman Old Style"/>
        <family val="1"/>
      </rPr>
      <t>Sea weeds</t>
    </r>
  </si>
  <si>
    <r>
      <t>Lainnya/</t>
    </r>
    <r>
      <rPr>
        <i/>
        <sz val="10"/>
        <rFont val="Bookman Old Style"/>
        <family val="1"/>
      </rPr>
      <t>Others</t>
    </r>
  </si>
  <si>
    <r>
      <t>Minyak Kacang tanah/</t>
    </r>
    <r>
      <rPr>
        <i/>
        <sz val="10"/>
        <rFont val="Bookman Old Style"/>
        <family val="1"/>
      </rPr>
      <t>Peanut Oil</t>
    </r>
  </si>
  <si>
    <r>
      <t>Minyak goreng kelapa/</t>
    </r>
    <r>
      <rPr>
        <i/>
        <sz val="10"/>
        <rFont val="Bookman Old Style"/>
        <family val="1"/>
      </rPr>
      <t>Coconut oils</t>
    </r>
  </si>
  <si>
    <r>
      <t>CPO/</t>
    </r>
    <r>
      <rPr>
        <i/>
        <sz val="10"/>
        <rFont val="Bookman Old Style"/>
        <family val="1"/>
      </rPr>
      <t>Palm Oils</t>
    </r>
  </si>
  <si>
    <r>
      <t>Minyak goreng sawit/</t>
    </r>
    <r>
      <rPr>
        <i/>
        <sz val="10"/>
        <rFont val="Bookman Old Style"/>
        <family val="1"/>
      </rPr>
      <t>Cooking oils</t>
    </r>
  </si>
  <si>
    <r>
      <t>Lemak Sapi/</t>
    </r>
    <r>
      <rPr>
        <i/>
        <sz val="10"/>
        <rFont val="Bookman Old Style"/>
        <family val="1"/>
      </rPr>
      <t>Cattle Fats</t>
    </r>
  </si>
  <si>
    <r>
      <t>Lemak Kerbau/</t>
    </r>
    <r>
      <rPr>
        <i/>
        <sz val="10"/>
        <rFont val="Bookman Old Style"/>
        <family val="1"/>
      </rPr>
      <t>Buffalo Fats</t>
    </r>
  </si>
  <si>
    <r>
      <t>Lemak Kambing/</t>
    </r>
    <r>
      <rPr>
        <i/>
        <sz val="10"/>
        <rFont val="Bookman Old Style"/>
        <family val="1"/>
      </rPr>
      <t>Goat Fats</t>
    </r>
  </si>
  <si>
    <r>
      <t>Lemak Domba/</t>
    </r>
    <r>
      <rPr>
        <i/>
        <sz val="10"/>
        <rFont val="Bookman Old Style"/>
        <family val="1"/>
      </rPr>
      <t>Sheep Fats</t>
    </r>
  </si>
  <si>
    <r>
      <t>Lemak Babi/</t>
    </r>
    <r>
      <rPr>
        <i/>
        <sz val="10"/>
        <rFont val="Bookman Old Style"/>
        <family val="1"/>
      </rPr>
      <t>Pig Fats</t>
    </r>
  </si>
  <si>
    <t>Kab</t>
  </si>
  <si>
    <t>TAHUN  2024</t>
  </si>
  <si>
    <t>TAHUN 2024</t>
  </si>
  <si>
    <t>Berdasarkan Neraca Bahan Makanan Nasional Tahun 2024</t>
  </si>
  <si>
    <t>ENERGI, PROTEIN DAN LEMAK PER KAPITA PER HARI TAHUN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</si>
</sst>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1" formatCode="_-* #,##0_-;\-* #,##0_-;_-* &quot;-&quot;_-;_-@_-"/>
    <numFmt numFmtId="43" formatCode="_-* #,##0.00_-;\-* #,##0.00_-;_-* &quot;-&quot;??_-;_-@_-"/>
    <numFmt numFmtId="164" formatCode="_(* #,##0_);_(* \(#,##0\);_(* &quot;-&quot;_);_(@_)"/>
    <numFmt numFmtId="165" formatCode="_(* #,##0.00_);_(* \(#,##0.00\);_(* &quot;-&quot;??_);_(@_)"/>
    <numFmt numFmtId="166" formatCode="_(* #,##0_);_(* \(#,##0\);_(* &quot;-&quot;??_);_(@_)"/>
    <numFmt numFmtId="167" formatCode="_(* #,##0.0_);_(* \(#,##0.0\);_(* &quot;-&quot;_);_(@_)"/>
    <numFmt numFmtId="168" formatCode="_(* #,##0.0_);_(* \(#,##0.0\);_(* &quot;-&quot;??_);_(@_)"/>
    <numFmt numFmtId="169" formatCode="_(* #,##0.00_);_(* \(#,##0.00\);_(* &quot;-&quot;_);_(@_)"/>
    <numFmt numFmtId="170" formatCode="_(* #,##0.000_);_(* \(#,##0.000\);_(* &quot;-&quot;_);_(@_)"/>
    <numFmt numFmtId="171" formatCode="0_);\(0\)"/>
    <numFmt numFmtId="172" formatCode="0.0"/>
    <numFmt numFmtId="173" formatCode="_(* #,##0.00000_);_(* \(#,##0.00000\);_(* &quot;-&quot;_);_(@_)"/>
    <numFmt numFmtId="174" formatCode="#,000_);[Red]\(#,000\)"/>
    <numFmt numFmtId="175" formatCode="#,##0.0"/>
  </numFmts>
  <fonts count="60">
    <font>
      <sz val="11"/>
      <color theme="1"/>
      <name val="Calibri"/>
      <charset val="134"/>
      <scheme val="minor"/>
    </font>
    <font>
      <sz val="10"/>
      <name val="Arial"/>
      <family val="2"/>
    </font>
    <font>
      <b/>
      <sz val="12"/>
      <name val="Times New Roman"/>
      <family val="1"/>
    </font>
    <font>
      <sz val="12"/>
      <name val="Times New Roman"/>
      <family val="1"/>
    </font>
    <font>
      <sz val="10"/>
      <name val="Maiandra GD"/>
      <family val="2"/>
    </font>
    <font>
      <sz val="10"/>
      <name val="Times New Roman"/>
      <family val="1"/>
    </font>
    <font>
      <sz val="11"/>
      <name val="Times New Roman"/>
      <family val="1"/>
    </font>
    <font>
      <b/>
      <sz val="8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i/>
      <sz val="8"/>
      <name val="Times New Roman"/>
      <family val="1"/>
    </font>
    <font>
      <b/>
      <i/>
      <sz val="8"/>
      <name val="Times New Roman"/>
      <family val="1"/>
    </font>
    <font>
      <u/>
      <sz val="10"/>
      <name val="Times New Roman"/>
      <family val="1"/>
    </font>
    <font>
      <b/>
      <sz val="14"/>
      <name val="Maiandra GD"/>
      <family val="2"/>
    </font>
    <font>
      <b/>
      <sz val="10"/>
      <name val="Maiandra GD"/>
      <family val="2"/>
    </font>
    <font>
      <sz val="8"/>
      <name val="Maiandra GD"/>
      <family val="2"/>
    </font>
    <font>
      <i/>
      <sz val="8"/>
      <name val="Maiandra GD"/>
      <family val="2"/>
    </font>
    <font>
      <sz val="8"/>
      <name val="Arial"/>
      <family val="2"/>
    </font>
    <font>
      <sz val="8"/>
      <color indexed="10"/>
      <name val="Maiandra GD"/>
      <family val="2"/>
    </font>
    <font>
      <sz val="8"/>
      <color indexed="10"/>
      <name val="Arial"/>
      <family val="2"/>
    </font>
    <font>
      <sz val="8"/>
      <name val="Tahoma"/>
      <family val="2"/>
    </font>
    <font>
      <sz val="7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sz val="9"/>
      <color indexed="11"/>
      <name val="Times New Roman"/>
      <family val="1"/>
    </font>
    <font>
      <sz val="9"/>
      <name val="Maiandra GD"/>
      <family val="2"/>
    </font>
    <font>
      <i/>
      <sz val="10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sz val="9"/>
      <color theme="1"/>
      <name val="Times New Roman"/>
      <family val="1"/>
    </font>
    <font>
      <b/>
      <i/>
      <sz val="10"/>
      <name val="Times New Roman"/>
      <family val="1"/>
    </font>
    <font>
      <sz val="10"/>
      <color rgb="FF000000"/>
      <name val="Times New Roman"/>
      <family val="1"/>
    </font>
    <font>
      <u/>
      <sz val="10"/>
      <color indexed="12"/>
      <name val="Arial"/>
      <family val="2"/>
    </font>
    <font>
      <b/>
      <i/>
      <sz val="12"/>
      <name val="Times New Roman"/>
      <family val="1"/>
    </font>
    <font>
      <b/>
      <i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9"/>
      <name val="Tahoma"/>
      <family val="2"/>
    </font>
    <font>
      <sz val="9"/>
      <name val="Tahoma"/>
      <family val="2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b/>
      <sz val="12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indexed="81"/>
      <name val="Tahoma"/>
      <family val="2"/>
    </font>
    <font>
      <b/>
      <sz val="10"/>
      <name val="Bookman Old Style"/>
      <family val="1"/>
    </font>
    <font>
      <sz val="10"/>
      <name val="Bookman Old Style"/>
      <family val="1"/>
    </font>
    <font>
      <sz val="11"/>
      <color theme="1"/>
      <name val="Bookman Old Style"/>
      <family val="1"/>
    </font>
    <font>
      <b/>
      <sz val="11"/>
      <name val="Bookman Old Style"/>
      <family val="1"/>
    </font>
    <font>
      <sz val="11"/>
      <name val="Bookman Old Style"/>
      <family val="1"/>
    </font>
    <font>
      <b/>
      <sz val="10"/>
      <color theme="1"/>
      <name val="Bookman Old Style"/>
      <family val="1"/>
    </font>
    <font>
      <sz val="10"/>
      <color theme="1"/>
      <name val="Bookman Old Style"/>
      <family val="1"/>
    </font>
    <font>
      <b/>
      <i/>
      <sz val="10"/>
      <color theme="1"/>
      <name val="Bookman Old Style"/>
      <family val="1"/>
    </font>
    <font>
      <b/>
      <i/>
      <sz val="10"/>
      <name val="Bookman Old Style"/>
      <family val="1"/>
    </font>
    <font>
      <i/>
      <sz val="10"/>
      <name val="Bookman Old Style"/>
      <family val="1"/>
    </font>
    <font>
      <sz val="10"/>
      <color rgb="FF000000"/>
      <name val="Bookman Old Style"/>
      <family val="1"/>
    </font>
    <font>
      <sz val="10"/>
      <color rgb="FFFFFFFF"/>
      <name val="Bookman Old Style"/>
      <family val="1"/>
    </font>
    <font>
      <b/>
      <sz val="11"/>
      <color theme="1"/>
      <name val="Calibri"/>
      <family val="2"/>
      <scheme val="minor"/>
    </font>
    <font>
      <sz val="8"/>
      <name val="Bookman Old Style"/>
      <family val="1"/>
    </font>
  </fonts>
  <fills count="1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EEEEEE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/>
        <bgColor indexed="64"/>
      </patternFill>
    </fill>
  </fills>
  <borders count="7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 style="medium">
        <color auto="1"/>
      </right>
      <top/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6">
    <xf numFmtId="0" fontId="0" fillId="0" borderId="0"/>
    <xf numFmtId="164" fontId="35" fillId="0" borderId="0" applyFont="0" applyFill="0" applyBorder="0" applyAlignment="0" applyProtection="0"/>
    <xf numFmtId="0" fontId="32" fillId="0" borderId="0" applyNumberFormat="0" applyFill="0" applyBorder="0" applyAlignment="0" applyProtection="0">
      <alignment vertical="top"/>
      <protection locked="0"/>
    </xf>
    <xf numFmtId="0" fontId="3" fillId="0" borderId="0">
      <alignment vertical="top"/>
    </xf>
    <xf numFmtId="0" fontId="1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32" fillId="0" borderId="0" applyNumberFormat="0" applyFill="0" applyBorder="0" applyAlignment="0" applyProtection="0">
      <alignment vertical="top"/>
      <protection locked="0"/>
    </xf>
    <xf numFmtId="0" fontId="35" fillId="0" borderId="0"/>
    <xf numFmtId="0" fontId="1" fillId="0" borderId="0"/>
    <xf numFmtId="0" fontId="3" fillId="0" borderId="0">
      <alignment vertical="top"/>
    </xf>
    <xf numFmtId="0" fontId="1" fillId="0" borderId="0"/>
    <xf numFmtId="165" fontId="35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1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</cellStyleXfs>
  <cellXfs count="580">
    <xf numFmtId="0" fontId="0" fillId="0" borderId="0" xfId="0"/>
    <xf numFmtId="0" fontId="1" fillId="0" borderId="0" xfId="4"/>
    <xf numFmtId="0" fontId="4" fillId="0" borderId="0" xfId="10" applyFont="1"/>
    <xf numFmtId="0" fontId="5" fillId="0" borderId="0" xfId="10" applyFont="1"/>
    <xf numFmtId="164" fontId="4" fillId="0" borderId="0" xfId="5" applyFont="1" applyFill="1"/>
    <xf numFmtId="169" fontId="4" fillId="0" borderId="0" xfId="5" applyNumberFormat="1" applyFont="1" applyFill="1"/>
    <xf numFmtId="0" fontId="6" fillId="0" borderId="0" xfId="10" applyFont="1"/>
    <xf numFmtId="164" fontId="8" fillId="0" borderId="0" xfId="5" applyFont="1" applyFill="1" applyBorder="1" applyAlignment="1">
      <alignment horizontal="center"/>
    </xf>
    <xf numFmtId="164" fontId="9" fillId="0" borderId="7" xfId="5" applyFont="1" applyFill="1" applyBorder="1" applyAlignment="1">
      <alignment horizontal="center"/>
    </xf>
    <xf numFmtId="0" fontId="5" fillId="0" borderId="8" xfId="10" applyFont="1" applyBorder="1"/>
    <xf numFmtId="164" fontId="9" fillId="0" borderId="12" xfId="5" applyFont="1" applyFill="1" applyBorder="1" applyAlignment="1">
      <alignment horizontal="center"/>
    </xf>
    <xf numFmtId="164" fontId="9" fillId="0" borderId="13" xfId="5" applyFont="1" applyFill="1" applyBorder="1" applyAlignment="1">
      <alignment horizontal="center" vertical="center"/>
    </xf>
    <xf numFmtId="164" fontId="10" fillId="0" borderId="12" xfId="5" applyFont="1" applyFill="1" applyBorder="1" applyAlignment="1">
      <alignment horizontal="center" vertical="center"/>
    </xf>
    <xf numFmtId="164" fontId="10" fillId="0" borderId="12" xfId="5" applyFont="1" applyFill="1" applyBorder="1" applyAlignment="1">
      <alignment horizontal="center"/>
    </xf>
    <xf numFmtId="164" fontId="9" fillId="0" borderId="12" xfId="5" applyFont="1" applyFill="1" applyBorder="1" applyAlignment="1">
      <alignment horizontal="center" vertical="center"/>
    </xf>
    <xf numFmtId="0" fontId="9" fillId="0" borderId="14" xfId="10" applyFont="1" applyBorder="1" applyAlignment="1">
      <alignment horizontal="center" vertical="center"/>
    </xf>
    <xf numFmtId="0" fontId="9" fillId="0" borderId="15" xfId="10" applyFont="1" applyBorder="1" applyAlignment="1">
      <alignment horizontal="center" vertical="center"/>
    </xf>
    <xf numFmtId="164" fontId="9" fillId="0" borderId="16" xfId="5" applyFont="1" applyFill="1" applyBorder="1" applyAlignment="1">
      <alignment horizontal="center" vertical="center"/>
    </xf>
    <xf numFmtId="164" fontId="10" fillId="0" borderId="16" xfId="5" applyFont="1" applyFill="1" applyBorder="1" applyAlignment="1">
      <alignment horizontal="center" vertical="center"/>
    </xf>
    <xf numFmtId="171" fontId="9" fillId="0" borderId="19" xfId="5" applyNumberFormat="1" applyFont="1" applyFill="1" applyBorder="1" applyAlignment="1">
      <alignment horizontal="center" vertical="center" wrapText="1"/>
    </xf>
    <xf numFmtId="171" fontId="7" fillId="0" borderId="20" xfId="10" applyNumberFormat="1" applyFont="1" applyBorder="1" applyAlignment="1">
      <alignment horizontal="left"/>
    </xf>
    <xf numFmtId="171" fontId="7" fillId="0" borderId="21" xfId="10" applyNumberFormat="1" applyFont="1" applyBorder="1" applyAlignment="1">
      <alignment horizontal="left"/>
    </xf>
    <xf numFmtId="164" fontId="9" fillId="0" borderId="22" xfId="5" applyFont="1" applyFill="1" applyBorder="1" applyAlignment="1">
      <alignment horizontal="center"/>
    </xf>
    <xf numFmtId="0" fontId="5" fillId="0" borderId="23" xfId="10" applyFont="1" applyBorder="1"/>
    <xf numFmtId="0" fontId="9" fillId="0" borderId="24" xfId="10" applyFont="1" applyBorder="1"/>
    <xf numFmtId="164" fontId="9" fillId="0" borderId="13" xfId="5" applyFont="1" applyFill="1" applyBorder="1" applyAlignment="1" applyProtection="1">
      <alignment horizontal="right" vertical="top"/>
      <protection locked="0"/>
    </xf>
    <xf numFmtId="166" fontId="9" fillId="0" borderId="13" xfId="6" applyNumberFormat="1" applyFont="1" applyFill="1" applyBorder="1" applyAlignment="1">
      <alignment horizontal="right"/>
    </xf>
    <xf numFmtId="164" fontId="9" fillId="0" borderId="13" xfId="5" applyFont="1" applyFill="1" applyBorder="1" applyAlignment="1">
      <alignment horizontal="right"/>
    </xf>
    <xf numFmtId="0" fontId="5" fillId="0" borderId="25" xfId="10" applyFont="1" applyBorder="1"/>
    <xf numFmtId="0" fontId="9" fillId="0" borderId="26" xfId="10" applyFont="1" applyBorder="1"/>
    <xf numFmtId="164" fontId="9" fillId="0" borderId="27" xfId="5" applyFont="1" applyFill="1" applyBorder="1" applyAlignment="1" applyProtection="1">
      <alignment horizontal="right" vertical="top"/>
      <protection locked="0"/>
    </xf>
    <xf numFmtId="164" fontId="9" fillId="0" borderId="27" xfId="5" applyFont="1" applyFill="1" applyBorder="1" applyAlignment="1">
      <alignment horizontal="right"/>
    </xf>
    <xf numFmtId="0" fontId="7" fillId="0" borderId="8" xfId="0" applyFont="1" applyBorder="1"/>
    <xf numFmtId="0" fontId="5" fillId="0" borderId="24" xfId="10" applyFont="1" applyBorder="1"/>
    <xf numFmtId="174" fontId="9" fillId="0" borderId="13" xfId="6" applyNumberFormat="1" applyFont="1" applyFill="1" applyBorder="1" applyAlignment="1">
      <alignment horizontal="right"/>
    </xf>
    <xf numFmtId="0" fontId="7" fillId="0" borderId="28" xfId="10" applyFont="1" applyBorder="1"/>
    <xf numFmtId="0" fontId="5" fillId="0" borderId="26" xfId="10" applyFont="1" applyBorder="1"/>
    <xf numFmtId="0" fontId="7" fillId="0" borderId="8" xfId="10" applyFont="1" applyBorder="1"/>
    <xf numFmtId="0" fontId="7" fillId="0" borderId="24" xfId="10" applyFont="1" applyBorder="1"/>
    <xf numFmtId="0" fontId="11" fillId="0" borderId="11" xfId="10" applyFont="1" applyBorder="1"/>
    <xf numFmtId="164" fontId="9" fillId="0" borderId="29" xfId="5" applyFont="1" applyFill="1" applyBorder="1" applyAlignment="1" applyProtection="1">
      <alignment horizontal="right" vertical="top"/>
      <protection locked="0"/>
    </xf>
    <xf numFmtId="164" fontId="9" fillId="0" borderId="29" xfId="5" applyFont="1" applyFill="1" applyBorder="1" applyAlignment="1">
      <alignment horizontal="right"/>
    </xf>
    <xf numFmtId="0" fontId="9" fillId="0" borderId="26" xfId="10" applyFont="1" applyBorder="1" applyAlignment="1">
      <alignment horizontal="left" vertical="center"/>
    </xf>
    <xf numFmtId="164" fontId="9" fillId="0" borderId="30" xfId="5" applyFont="1" applyFill="1" applyBorder="1" applyAlignment="1" applyProtection="1">
      <alignment horizontal="right" vertical="top"/>
      <protection locked="0"/>
    </xf>
    <xf numFmtId="164" fontId="12" fillId="0" borderId="27" xfId="5" applyFont="1" applyFill="1" applyBorder="1" applyAlignment="1">
      <alignment horizontal="right"/>
    </xf>
    <xf numFmtId="169" fontId="8" fillId="0" borderId="0" xfId="5" applyNumberFormat="1" applyFont="1" applyFill="1" applyBorder="1" applyAlignment="1">
      <alignment horizontal="center"/>
    </xf>
    <xf numFmtId="169" fontId="8" fillId="0" borderId="0" xfId="5" applyNumberFormat="1" applyFont="1" applyFill="1"/>
    <xf numFmtId="164" fontId="8" fillId="0" borderId="0" xfId="5" applyFont="1" applyFill="1" applyBorder="1" applyAlignment="1">
      <alignment horizontal="left"/>
    </xf>
    <xf numFmtId="164" fontId="5" fillId="0" borderId="0" xfId="5" applyFont="1" applyFill="1" applyBorder="1" applyAlignment="1">
      <alignment horizontal="left" vertical="top"/>
    </xf>
    <xf numFmtId="164" fontId="5" fillId="0" borderId="0" xfId="5" applyFont="1" applyFill="1" applyBorder="1" applyAlignment="1">
      <alignment horizontal="left"/>
    </xf>
    <xf numFmtId="164" fontId="9" fillId="0" borderId="13" xfId="5" applyFont="1" applyFill="1" applyBorder="1" applyAlignment="1">
      <alignment horizontal="center"/>
    </xf>
    <xf numFmtId="164" fontId="10" fillId="0" borderId="16" xfId="5" applyFont="1" applyFill="1" applyBorder="1" applyAlignment="1">
      <alignment horizontal="center"/>
    </xf>
    <xf numFmtId="164" fontId="9" fillId="5" borderId="13" xfId="5" applyFont="1" applyFill="1" applyBorder="1" applyAlignment="1">
      <alignment horizontal="right"/>
    </xf>
    <xf numFmtId="164" fontId="9" fillId="5" borderId="27" xfId="5" applyFont="1" applyFill="1" applyBorder="1" applyAlignment="1">
      <alignment horizontal="right"/>
    </xf>
    <xf numFmtId="0" fontId="14" fillId="0" borderId="0" xfId="10" applyFont="1" applyAlignment="1">
      <alignment horizontal="center"/>
    </xf>
    <xf numFmtId="0" fontId="15" fillId="0" borderId="36" xfId="10" applyFont="1" applyBorder="1" applyAlignment="1">
      <alignment horizontal="center"/>
    </xf>
    <xf numFmtId="0" fontId="15" fillId="0" borderId="7" xfId="10" applyFont="1" applyBorder="1" applyAlignment="1">
      <alignment horizontal="center"/>
    </xf>
    <xf numFmtId="0" fontId="15" fillId="0" borderId="39" xfId="10" applyFont="1" applyBorder="1" applyAlignment="1">
      <alignment horizontal="center"/>
    </xf>
    <xf numFmtId="0" fontId="15" fillId="0" borderId="12" xfId="10" applyFont="1" applyBorder="1" applyAlignment="1">
      <alignment horizontal="center"/>
    </xf>
    <xf numFmtId="169" fontId="9" fillId="0" borderId="13" xfId="5" applyNumberFormat="1" applyFont="1" applyFill="1" applyBorder="1" applyAlignment="1">
      <alignment horizontal="center" vertical="center"/>
    </xf>
    <xf numFmtId="169" fontId="9" fillId="0" borderId="40" xfId="5" applyNumberFormat="1" applyFont="1" applyFill="1" applyBorder="1" applyAlignment="1">
      <alignment horizontal="center" vertical="center"/>
    </xf>
    <xf numFmtId="169" fontId="9" fillId="0" borderId="12" xfId="5" applyNumberFormat="1" applyFont="1" applyFill="1" applyBorder="1" applyAlignment="1">
      <alignment horizontal="center" vertical="center"/>
    </xf>
    <xf numFmtId="169" fontId="10" fillId="0" borderId="12" xfId="5" applyNumberFormat="1" applyFont="1" applyFill="1" applyBorder="1" applyAlignment="1">
      <alignment horizontal="center" vertical="center"/>
    </xf>
    <xf numFmtId="169" fontId="10" fillId="0" borderId="41" xfId="5" applyNumberFormat="1" applyFont="1" applyFill="1" applyBorder="1" applyAlignment="1">
      <alignment horizontal="center" vertical="center"/>
    </xf>
    <xf numFmtId="0" fontId="16" fillId="0" borderId="39" xfId="10" applyFont="1" applyBorder="1" applyAlignment="1">
      <alignment horizontal="center" vertical="center"/>
    </xf>
    <xf numFmtId="0" fontId="16" fillId="0" borderId="12" xfId="10" applyFont="1" applyBorder="1" applyAlignment="1">
      <alignment horizontal="center"/>
    </xf>
    <xf numFmtId="169" fontId="9" fillId="0" borderId="41" xfId="5" applyNumberFormat="1" applyFont="1" applyFill="1" applyBorder="1" applyAlignment="1">
      <alignment horizontal="center" vertical="center"/>
    </xf>
    <xf numFmtId="169" fontId="10" fillId="0" borderId="16" xfId="5" applyNumberFormat="1" applyFont="1" applyFill="1" applyBorder="1" applyAlignment="1">
      <alignment horizontal="center" vertical="center"/>
    </xf>
    <xf numFmtId="169" fontId="10" fillId="0" borderId="42" xfId="5" applyNumberFormat="1" applyFont="1" applyFill="1" applyBorder="1" applyAlignment="1">
      <alignment horizontal="center" vertical="center"/>
    </xf>
    <xf numFmtId="0" fontId="16" fillId="0" borderId="43" xfId="10" applyFont="1" applyBorder="1" applyAlignment="1">
      <alignment horizontal="center" vertical="center"/>
    </xf>
    <xf numFmtId="171" fontId="15" fillId="0" borderId="45" xfId="10" applyNumberFormat="1" applyFont="1" applyBorder="1" applyAlignment="1">
      <alignment horizontal="center"/>
    </xf>
    <xf numFmtId="171" fontId="15" fillId="0" borderId="19" xfId="10" applyNumberFormat="1" applyFont="1" applyBorder="1" applyAlignment="1">
      <alignment horizontal="center"/>
    </xf>
    <xf numFmtId="169" fontId="9" fillId="0" borderId="22" xfId="5" applyNumberFormat="1" applyFont="1" applyFill="1" applyBorder="1" applyAlignment="1" applyProtection="1">
      <alignment vertical="top"/>
      <protection locked="0"/>
    </xf>
    <xf numFmtId="164" fontId="7" fillId="0" borderId="46" xfId="2" applyNumberFormat="1" applyFont="1" applyFill="1" applyBorder="1" applyAlignment="1" applyProtection="1">
      <alignment vertical="top"/>
      <protection locked="0"/>
    </xf>
    <xf numFmtId="169" fontId="7" fillId="0" borderId="46" xfId="2" applyNumberFormat="1" applyFont="1" applyFill="1" applyBorder="1" applyAlignment="1" applyProtection="1">
      <alignment vertical="top"/>
      <protection locked="0"/>
    </xf>
    <xf numFmtId="171" fontId="15" fillId="0" borderId="47" xfId="10" applyNumberFormat="1" applyFont="1" applyBorder="1" applyAlignment="1">
      <alignment horizontal="center"/>
    </xf>
    <xf numFmtId="171" fontId="15" fillId="0" borderId="32" xfId="10" applyNumberFormat="1" applyFont="1" applyBorder="1" applyAlignment="1">
      <alignment horizontal="center"/>
    </xf>
    <xf numFmtId="169" fontId="9" fillId="0" borderId="13" xfId="5" applyNumberFormat="1" applyFont="1" applyFill="1" applyBorder="1" applyAlignment="1" applyProtection="1">
      <alignment horizontal="right" vertical="top"/>
      <protection locked="0"/>
    </xf>
    <xf numFmtId="169" fontId="9" fillId="0" borderId="40" xfId="5" applyNumberFormat="1" applyFont="1" applyFill="1" applyBorder="1" applyAlignment="1" applyProtection="1">
      <alignment horizontal="right" vertical="top"/>
      <protection locked="0"/>
    </xf>
    <xf numFmtId="0" fontId="4" fillId="0" borderId="48" xfId="10" applyFont="1" applyBorder="1"/>
    <xf numFmtId="169" fontId="15" fillId="0" borderId="13" xfId="5" applyNumberFormat="1" applyFont="1" applyFill="1" applyBorder="1" applyAlignment="1">
      <alignment horizontal="right"/>
    </xf>
    <xf numFmtId="4" fontId="15" fillId="0" borderId="13" xfId="12" applyNumberFormat="1" applyFont="1" applyBorder="1"/>
    <xf numFmtId="169" fontId="9" fillId="0" borderId="27" xfId="5" applyNumberFormat="1" applyFont="1" applyFill="1" applyBorder="1" applyAlignment="1" applyProtection="1">
      <alignment horizontal="right" vertical="top"/>
      <protection locked="0"/>
    </xf>
    <xf numFmtId="169" fontId="9" fillId="0" borderId="49" xfId="5" applyNumberFormat="1" applyFont="1" applyFill="1" applyBorder="1" applyAlignment="1" applyProtection="1">
      <alignment horizontal="right" vertical="top"/>
      <protection locked="0"/>
    </xf>
    <xf numFmtId="0" fontId="4" fillId="0" borderId="50" xfId="10" applyFont="1" applyBorder="1"/>
    <xf numFmtId="169" fontId="15" fillId="0" borderId="27" xfId="5" applyNumberFormat="1" applyFont="1" applyFill="1" applyBorder="1" applyAlignment="1">
      <alignment horizontal="right"/>
    </xf>
    <xf numFmtId="4" fontId="15" fillId="0" borderId="27" xfId="12" applyNumberFormat="1" applyFont="1" applyBorder="1"/>
    <xf numFmtId="164" fontId="7" fillId="0" borderId="27" xfId="5" applyFont="1" applyFill="1" applyBorder="1" applyAlignment="1" applyProtection="1">
      <alignment horizontal="right" vertical="top"/>
      <protection locked="0"/>
    </xf>
    <xf numFmtId="169" fontId="7" fillId="0" borderId="27" xfId="5" applyNumberFormat="1" applyFont="1" applyFill="1" applyBorder="1" applyAlignment="1" applyProtection="1">
      <alignment horizontal="right" vertical="top"/>
      <protection locked="0"/>
    </xf>
    <xf numFmtId="169" fontId="7" fillId="0" borderId="49" xfId="5" applyNumberFormat="1" applyFont="1" applyFill="1" applyBorder="1" applyAlignment="1" applyProtection="1">
      <alignment horizontal="right" vertical="top"/>
      <protection locked="0"/>
    </xf>
    <xf numFmtId="164" fontId="7" fillId="0" borderId="51" xfId="5" applyFont="1" applyFill="1" applyBorder="1" applyAlignment="1" applyProtection="1">
      <alignment horizontal="right" vertical="top"/>
      <protection locked="0"/>
    </xf>
    <xf numFmtId="169" fontId="7" fillId="0" borderId="51" xfId="5" applyNumberFormat="1" applyFont="1" applyFill="1" applyBorder="1" applyAlignment="1" applyProtection="1">
      <alignment horizontal="right" vertical="top"/>
      <protection locked="0"/>
    </xf>
    <xf numFmtId="169" fontId="7" fillId="0" borderId="52" xfId="5" applyNumberFormat="1" applyFont="1" applyFill="1" applyBorder="1" applyAlignment="1" applyProtection="1">
      <alignment horizontal="right" vertical="top"/>
      <protection locked="0"/>
    </xf>
    <xf numFmtId="169" fontId="7" fillId="0" borderId="49" xfId="5" applyNumberFormat="1" applyFont="1" applyFill="1" applyBorder="1" applyAlignment="1" applyProtection="1">
      <alignment vertical="top"/>
      <protection locked="0"/>
    </xf>
    <xf numFmtId="164" fontId="4" fillId="0" borderId="53" xfId="5" applyFont="1" applyFill="1" applyBorder="1"/>
    <xf numFmtId="169" fontId="4" fillId="0" borderId="27" xfId="5" applyNumberFormat="1" applyFont="1" applyFill="1" applyBorder="1"/>
    <xf numFmtId="169" fontId="4" fillId="0" borderId="54" xfId="5" applyNumberFormat="1" applyFont="1" applyFill="1" applyBorder="1"/>
    <xf numFmtId="169" fontId="9" fillId="0" borderId="29" xfId="5" applyNumberFormat="1" applyFont="1" applyFill="1" applyBorder="1" applyAlignment="1" applyProtection="1">
      <alignment horizontal="right" vertical="top"/>
      <protection locked="0"/>
    </xf>
    <xf numFmtId="169" fontId="9" fillId="0" borderId="55" xfId="5" applyNumberFormat="1" applyFont="1" applyFill="1" applyBorder="1" applyAlignment="1" applyProtection="1">
      <alignment horizontal="right" vertical="top"/>
      <protection locked="0"/>
    </xf>
    <xf numFmtId="0" fontId="4" fillId="0" borderId="56" xfId="10" applyFont="1" applyBorder="1"/>
    <xf numFmtId="169" fontId="15" fillId="0" borderId="29" xfId="5" applyNumberFormat="1" applyFont="1" applyFill="1" applyBorder="1" applyAlignment="1">
      <alignment horizontal="right"/>
    </xf>
    <xf numFmtId="4" fontId="15" fillId="0" borderId="29" xfId="12" applyNumberFormat="1" applyFont="1" applyBorder="1"/>
    <xf numFmtId="0" fontId="1" fillId="0" borderId="50" xfId="10" applyBorder="1"/>
    <xf numFmtId="169" fontId="17" fillId="0" borderId="27" xfId="5" applyNumberFormat="1" applyFont="1" applyFill="1" applyBorder="1" applyAlignment="1">
      <alignment horizontal="right"/>
    </xf>
    <xf numFmtId="0" fontId="4" fillId="0" borderId="5" xfId="10" applyFont="1" applyBorder="1"/>
    <xf numFmtId="0" fontId="4" fillId="0" borderId="34" xfId="10" applyFont="1" applyBorder="1"/>
    <xf numFmtId="0" fontId="15" fillId="0" borderId="13" xfId="10" applyFont="1" applyBorder="1" applyAlignment="1">
      <alignment horizontal="center"/>
    </xf>
    <xf numFmtId="0" fontId="15" fillId="0" borderId="40" xfId="10" applyFont="1" applyBorder="1" applyAlignment="1">
      <alignment horizontal="center"/>
    </xf>
    <xf numFmtId="0" fontId="4" fillId="0" borderId="8" xfId="10" applyFont="1" applyBorder="1"/>
    <xf numFmtId="0" fontId="15" fillId="0" borderId="41" xfId="10" applyFont="1" applyBorder="1" applyAlignment="1">
      <alignment horizontal="center"/>
    </xf>
    <xf numFmtId="0" fontId="16" fillId="0" borderId="16" xfId="10" applyFont="1" applyBorder="1" applyAlignment="1">
      <alignment horizontal="center"/>
    </xf>
    <xf numFmtId="0" fontId="4" fillId="0" borderId="14" xfId="10" applyFont="1" applyBorder="1"/>
    <xf numFmtId="0" fontId="4" fillId="0" borderId="4" xfId="10" applyFont="1" applyBorder="1"/>
    <xf numFmtId="171" fontId="15" fillId="0" borderId="44" xfId="10" applyNumberFormat="1" applyFont="1" applyBorder="1" applyAlignment="1">
      <alignment horizontal="center"/>
    </xf>
    <xf numFmtId="3" fontId="15" fillId="0" borderId="3" xfId="3" applyNumberFormat="1" applyFont="1" applyBorder="1" applyAlignment="1" applyProtection="1">
      <alignment horizontal="center" vertical="top"/>
      <protection locked="0"/>
    </xf>
    <xf numFmtId="171" fontId="15" fillId="0" borderId="57" xfId="10" applyNumberFormat="1" applyFont="1" applyBorder="1" applyAlignment="1">
      <alignment horizontal="center"/>
    </xf>
    <xf numFmtId="3" fontId="15" fillId="0" borderId="0" xfId="3" applyNumberFormat="1" applyFont="1" applyProtection="1">
      <alignment vertical="top"/>
      <protection locked="0"/>
    </xf>
    <xf numFmtId="4" fontId="15" fillId="6" borderId="13" xfId="12" applyNumberFormat="1" applyFont="1" applyFill="1" applyBorder="1"/>
    <xf numFmtId="169" fontId="15" fillId="0" borderId="40" xfId="5" applyNumberFormat="1" applyFont="1" applyFill="1" applyBorder="1" applyAlignment="1">
      <alignment horizontal="right"/>
    </xf>
    <xf numFmtId="4" fontId="15" fillId="0" borderId="0" xfId="3" applyNumberFormat="1" applyFont="1" applyProtection="1">
      <alignment vertical="top"/>
      <protection locked="0"/>
    </xf>
    <xf numFmtId="4" fontId="15" fillId="0" borderId="40" xfId="12" applyNumberFormat="1" applyFont="1" applyBorder="1"/>
    <xf numFmtId="4" fontId="15" fillId="6" borderId="27" xfId="12" applyNumberFormat="1" applyFont="1" applyFill="1" applyBorder="1"/>
    <xf numFmtId="169" fontId="15" fillId="0" borderId="49" xfId="5" applyNumberFormat="1" applyFont="1" applyFill="1" applyBorder="1" applyAlignment="1">
      <alignment horizontal="right"/>
    </xf>
    <xf numFmtId="4" fontId="15" fillId="0" borderId="49" xfId="12" applyNumberFormat="1" applyFont="1" applyBorder="1"/>
    <xf numFmtId="169" fontId="18" fillId="0" borderId="27" xfId="5" applyNumberFormat="1" applyFont="1" applyFill="1" applyBorder="1" applyAlignment="1">
      <alignment horizontal="right"/>
    </xf>
    <xf numFmtId="4" fontId="15" fillId="0" borderId="55" xfId="12" applyNumberFormat="1" applyFont="1" applyBorder="1"/>
    <xf numFmtId="0" fontId="9" fillId="0" borderId="0" xfId="3" applyFont="1">
      <alignment vertical="top"/>
    </xf>
    <xf numFmtId="4" fontId="9" fillId="0" borderId="0" xfId="3" applyNumberFormat="1" applyFont="1">
      <alignment vertical="top"/>
    </xf>
    <xf numFmtId="4" fontId="19" fillId="0" borderId="49" xfId="12" applyNumberFormat="1" applyFont="1" applyBorder="1"/>
    <xf numFmtId="0" fontId="4" fillId="0" borderId="35" xfId="10" applyFont="1" applyBorder="1"/>
    <xf numFmtId="0" fontId="4" fillId="0" borderId="58" xfId="10" applyFont="1" applyBorder="1"/>
    <xf numFmtId="0" fontId="4" fillId="0" borderId="59" xfId="10" applyFont="1" applyBorder="1"/>
    <xf numFmtId="3" fontId="15" fillId="0" borderId="3" xfId="11" applyNumberFormat="1" applyFont="1" applyBorder="1" applyAlignment="1" applyProtection="1">
      <alignment horizontal="center" vertical="top"/>
      <protection locked="0"/>
    </xf>
    <xf numFmtId="3" fontId="15" fillId="0" borderId="0" xfId="11" applyNumberFormat="1" applyFont="1" applyAlignment="1" applyProtection="1">
      <alignment horizontal="center" vertical="top"/>
      <protection locked="0"/>
    </xf>
    <xf numFmtId="3" fontId="15" fillId="0" borderId="0" xfId="11" applyNumberFormat="1" applyFont="1" applyProtection="1">
      <alignment vertical="top"/>
      <protection locked="0"/>
    </xf>
    <xf numFmtId="0" fontId="9" fillId="0" borderId="24" xfId="10" applyFont="1" applyBorder="1" applyAlignment="1">
      <alignment horizontal="left" vertical="center"/>
    </xf>
    <xf numFmtId="164" fontId="12" fillId="0" borderId="13" xfId="5" applyFont="1" applyFill="1" applyBorder="1" applyAlignment="1">
      <alignment horizontal="right"/>
    </xf>
    <xf numFmtId="164" fontId="9" fillId="0" borderId="53" xfId="5" applyFont="1" applyFill="1" applyBorder="1" applyAlignment="1" applyProtection="1">
      <alignment horizontal="right" vertical="top"/>
      <protection locked="0"/>
    </xf>
    <xf numFmtId="0" fontId="7" fillId="0" borderId="8" xfId="10" applyFont="1" applyBorder="1" applyAlignment="1">
      <alignment horizontal="left" vertical="center"/>
    </xf>
    <xf numFmtId="164" fontId="5" fillId="0" borderId="0" xfId="5" applyFont="1" applyFill="1" applyBorder="1"/>
    <xf numFmtId="0" fontId="9" fillId="0" borderId="24" xfId="0" applyFont="1" applyBorder="1"/>
    <xf numFmtId="166" fontId="9" fillId="0" borderId="27" xfId="6" applyNumberFormat="1" applyFont="1" applyFill="1" applyBorder="1" applyAlignment="1">
      <alignment horizontal="right"/>
    </xf>
    <xf numFmtId="3" fontId="5" fillId="0" borderId="25" xfId="10" applyNumberFormat="1" applyFont="1" applyBorder="1"/>
    <xf numFmtId="164" fontId="9" fillId="0" borderId="27" xfId="1" applyFont="1" applyFill="1" applyBorder="1" applyAlignment="1" applyProtection="1">
      <alignment horizontal="right" vertical="top"/>
      <protection locked="0"/>
    </xf>
    <xf numFmtId="164" fontId="9" fillId="0" borderId="27" xfId="5" applyFont="1" applyFill="1" applyBorder="1" applyAlignment="1">
      <alignment horizontal="right" vertical="top"/>
    </xf>
    <xf numFmtId="0" fontId="9" fillId="0" borderId="60" xfId="10" applyFont="1" applyBorder="1" applyAlignment="1">
      <alignment horizontal="left" vertical="center"/>
    </xf>
    <xf numFmtId="0" fontId="5" fillId="0" borderId="28" xfId="10" applyFont="1" applyBorder="1"/>
    <xf numFmtId="0" fontId="15" fillId="0" borderId="0" xfId="10" applyFont="1"/>
    <xf numFmtId="170" fontId="9" fillId="0" borderId="27" xfId="5" applyNumberFormat="1" applyFont="1" applyFill="1" applyBorder="1" applyAlignment="1" applyProtection="1">
      <alignment horizontal="right" vertical="top"/>
      <protection locked="0"/>
    </xf>
    <xf numFmtId="0" fontId="7" fillId="0" borderId="28" xfId="10" applyFont="1" applyBorder="1" applyAlignment="1">
      <alignment horizontal="left" vertical="center"/>
    </xf>
    <xf numFmtId="0" fontId="5" fillId="0" borderId="25" xfId="10" applyFont="1" applyBorder="1" applyAlignment="1">
      <alignment horizontal="left"/>
    </xf>
    <xf numFmtId="0" fontId="5" fillId="0" borderId="23" xfId="10" applyFont="1" applyBorder="1" applyAlignment="1">
      <alignment horizontal="left"/>
    </xf>
    <xf numFmtId="0" fontId="5" fillId="0" borderId="23" xfId="10" applyFont="1" applyBorder="1" applyAlignment="1">
      <alignment horizontal="right"/>
    </xf>
    <xf numFmtId="0" fontId="9" fillId="0" borderId="26" xfId="0" applyFont="1" applyBorder="1"/>
    <xf numFmtId="164" fontId="7" fillId="0" borderId="13" xfId="5" applyFont="1" applyFill="1" applyBorder="1" applyAlignment="1" applyProtection="1">
      <alignment horizontal="right" vertical="top"/>
      <protection locked="0"/>
    </xf>
    <xf numFmtId="169" fontId="7" fillId="0" borderId="13" xfId="5" applyNumberFormat="1" applyFont="1" applyFill="1" applyBorder="1" applyAlignment="1" applyProtection="1">
      <alignment horizontal="right" vertical="top"/>
      <protection locked="0"/>
    </xf>
    <xf numFmtId="169" fontId="7" fillId="0" borderId="53" xfId="5" applyNumberFormat="1" applyFont="1" applyFill="1" applyBorder="1" applyAlignment="1" applyProtection="1">
      <alignment horizontal="right" vertical="top"/>
      <protection locked="0"/>
    </xf>
    <xf numFmtId="4" fontId="15" fillId="0" borderId="12" xfId="12" applyNumberFormat="1" applyFont="1" applyBorder="1"/>
    <xf numFmtId="169" fontId="20" fillId="0" borderId="0" xfId="5" applyNumberFormat="1" applyFont="1" applyFill="1" applyBorder="1"/>
    <xf numFmtId="4" fontId="17" fillId="6" borderId="27" xfId="12" applyNumberFormat="1" applyFont="1" applyFill="1" applyBorder="1"/>
    <xf numFmtId="2" fontId="15" fillId="0" borderId="49" xfId="12" applyNumberFormat="1" applyFont="1" applyBorder="1"/>
    <xf numFmtId="2" fontId="20" fillId="0" borderId="0" xfId="5" applyNumberFormat="1" applyFont="1" applyFill="1" applyBorder="1"/>
    <xf numFmtId="0" fontId="9" fillId="0" borderId="0" xfId="11" applyFont="1">
      <alignment vertical="top"/>
    </xf>
    <xf numFmtId="3" fontId="9" fillId="0" borderId="13" xfId="7" applyNumberFormat="1" applyFont="1" applyFill="1" applyBorder="1"/>
    <xf numFmtId="1" fontId="9" fillId="0" borderId="13" xfId="7" applyNumberFormat="1" applyFont="1" applyFill="1" applyBorder="1"/>
    <xf numFmtId="164" fontId="9" fillId="0" borderId="13" xfId="5" applyFont="1" applyFill="1" applyBorder="1"/>
    <xf numFmtId="0" fontId="10" fillId="0" borderId="11" xfId="10" applyFont="1" applyBorder="1"/>
    <xf numFmtId="3" fontId="9" fillId="0" borderId="29" xfId="7" applyNumberFormat="1" applyFont="1" applyFill="1" applyBorder="1"/>
    <xf numFmtId="164" fontId="9" fillId="0" borderId="29" xfId="5" applyFont="1" applyFill="1" applyBorder="1"/>
    <xf numFmtId="3" fontId="9" fillId="0" borderId="27" xfId="7" applyNumberFormat="1" applyFont="1" applyFill="1" applyBorder="1"/>
    <xf numFmtId="1" fontId="9" fillId="0" borderId="27" xfId="7" applyNumberFormat="1" applyFont="1" applyFill="1" applyBorder="1"/>
    <xf numFmtId="164" fontId="9" fillId="0" borderId="27" xfId="5" applyFont="1" applyFill="1" applyBorder="1"/>
    <xf numFmtId="0" fontId="5" fillId="0" borderId="25" xfId="10" applyFont="1" applyBorder="1" applyAlignment="1">
      <alignment horizontal="right"/>
    </xf>
    <xf numFmtId="0" fontId="9" fillId="0" borderId="24" xfId="10" applyFont="1" applyBorder="1" applyAlignment="1">
      <alignment wrapText="1"/>
    </xf>
    <xf numFmtId="0" fontId="9" fillId="0" borderId="11" xfId="10" applyFont="1" applyBorder="1"/>
    <xf numFmtId="0" fontId="5" fillId="0" borderId="8" xfId="10" applyFont="1" applyBorder="1" applyAlignment="1">
      <alignment horizontal="right"/>
    </xf>
    <xf numFmtId="0" fontId="11" fillId="0" borderId="26" xfId="10" applyFont="1" applyBorder="1"/>
    <xf numFmtId="173" fontId="9" fillId="0" borderId="27" xfId="5" applyNumberFormat="1" applyFont="1" applyFill="1" applyBorder="1" applyAlignment="1" applyProtection="1">
      <alignment horizontal="right" vertical="top"/>
      <protection locked="0"/>
    </xf>
    <xf numFmtId="170" fontId="9" fillId="0" borderId="13" xfId="5" applyNumberFormat="1" applyFont="1" applyFill="1" applyBorder="1" applyAlignment="1">
      <alignment horizontal="right"/>
    </xf>
    <xf numFmtId="0" fontId="9" fillId="0" borderId="60" xfId="10" applyFont="1" applyBorder="1"/>
    <xf numFmtId="0" fontId="9" fillId="0" borderId="0" xfId="10" applyFont="1"/>
    <xf numFmtId="0" fontId="5" fillId="0" borderId="14" xfId="10" applyFont="1" applyBorder="1"/>
    <xf numFmtId="0" fontId="5" fillId="0" borderId="61" xfId="10" applyFont="1" applyBorder="1"/>
    <xf numFmtId="164" fontId="5" fillId="0" borderId="62" xfId="5" applyFont="1" applyFill="1" applyBorder="1"/>
    <xf numFmtId="164" fontId="9" fillId="0" borderId="0" xfId="5" applyFont="1" applyFill="1"/>
    <xf numFmtId="164" fontId="21" fillId="0" borderId="0" xfId="5" applyFont="1" applyFill="1"/>
    <xf numFmtId="164" fontId="5" fillId="0" borderId="0" xfId="5" applyFont="1" applyFill="1"/>
    <xf numFmtId="164" fontId="5" fillId="0" borderId="0" xfId="5" applyFont="1" applyFill="1" applyAlignment="1">
      <alignment horizontal="right"/>
    </xf>
    <xf numFmtId="164" fontId="9" fillId="0" borderId="12" xfId="5" applyFont="1" applyFill="1" applyBorder="1" applyAlignment="1" applyProtection="1">
      <alignment horizontal="right" vertical="top"/>
      <protection locked="0"/>
    </xf>
    <xf numFmtId="169" fontId="9" fillId="0" borderId="12" xfId="5" applyNumberFormat="1" applyFont="1" applyFill="1" applyBorder="1" applyAlignment="1" applyProtection="1">
      <alignment horizontal="right" vertical="top"/>
      <protection locked="0"/>
    </xf>
    <xf numFmtId="169" fontId="9" fillId="0" borderId="41" xfId="5" applyNumberFormat="1" applyFont="1" applyFill="1" applyBorder="1" applyAlignment="1" applyProtection="1">
      <alignment horizontal="right" vertical="top"/>
      <protection locked="0"/>
    </xf>
    <xf numFmtId="169" fontId="9" fillId="0" borderId="53" xfId="5" applyNumberFormat="1" applyFont="1" applyFill="1" applyBorder="1" applyAlignment="1" applyProtection="1">
      <alignment horizontal="right" vertical="top"/>
      <protection locked="0"/>
    </xf>
    <xf numFmtId="164" fontId="5" fillId="0" borderId="50" xfId="10" applyNumberFormat="1" applyFont="1" applyBorder="1"/>
    <xf numFmtId="169" fontId="9" fillId="0" borderId="27" xfId="5" applyNumberFormat="1" applyFont="1" applyFill="1" applyBorder="1" applyAlignment="1">
      <alignment horizontal="right"/>
    </xf>
    <xf numFmtId="4" fontId="9" fillId="0" borderId="27" xfId="12" applyNumberFormat="1" applyFont="1" applyBorder="1"/>
    <xf numFmtId="169" fontId="7" fillId="0" borderId="40" xfId="5" applyNumberFormat="1" applyFont="1" applyFill="1" applyBorder="1" applyAlignment="1" applyProtection="1">
      <alignment horizontal="right" vertical="top"/>
      <protection locked="0"/>
    </xf>
    <xf numFmtId="169" fontId="9" fillId="0" borderId="62" xfId="5" applyNumberFormat="1" applyFont="1" applyFill="1" applyBorder="1" applyAlignment="1" applyProtection="1">
      <alignment horizontal="right" vertical="top"/>
      <protection locked="0"/>
    </xf>
    <xf numFmtId="164" fontId="7" fillId="0" borderId="62" xfId="5" applyFont="1" applyFill="1" applyBorder="1" applyAlignment="1" applyProtection="1">
      <alignment horizontal="right" vertical="top"/>
      <protection locked="0"/>
    </xf>
    <xf numFmtId="169" fontId="7" fillId="0" borderId="62" xfId="5" applyNumberFormat="1" applyFont="1" applyFill="1" applyBorder="1" applyAlignment="1" applyProtection="1">
      <alignment horizontal="right" vertical="top"/>
      <protection locked="0"/>
    </xf>
    <xf numFmtId="169" fontId="7" fillId="0" borderId="63" xfId="5" applyNumberFormat="1" applyFont="1" applyFill="1" applyBorder="1" applyAlignment="1" applyProtection="1">
      <alignment horizontal="right" vertical="top"/>
      <protection locked="0"/>
    </xf>
    <xf numFmtId="0" fontId="4" fillId="0" borderId="64" xfId="10" applyFont="1" applyBorder="1"/>
    <xf numFmtId="169" fontId="9" fillId="0" borderId="0" xfId="5" applyNumberFormat="1" applyFont="1" applyFill="1" applyAlignment="1" applyProtection="1">
      <alignment horizontal="right" vertical="top"/>
      <protection locked="0"/>
    </xf>
    <xf numFmtId="164" fontId="9" fillId="0" borderId="0" xfId="5" applyFont="1" applyFill="1" applyAlignment="1" applyProtection="1">
      <alignment horizontal="right" vertical="top"/>
      <protection locked="0"/>
    </xf>
    <xf numFmtId="0" fontId="4" fillId="0" borderId="39" xfId="10" applyFont="1" applyBorder="1"/>
    <xf numFmtId="169" fontId="5" fillId="0" borderId="0" xfId="5" applyNumberFormat="1" applyFont="1" applyFill="1"/>
    <xf numFmtId="169" fontId="7" fillId="0" borderId="0" xfId="5" applyNumberFormat="1" applyFont="1" applyFill="1" applyAlignment="1" applyProtection="1">
      <alignment horizontal="right" vertical="top"/>
      <protection locked="0"/>
    </xf>
    <xf numFmtId="164" fontId="22" fillId="0" borderId="0" xfId="5" applyFont="1" applyFill="1" applyAlignment="1" applyProtection="1">
      <alignment horizontal="right" vertical="top"/>
      <protection locked="0"/>
    </xf>
    <xf numFmtId="169" fontId="22" fillId="0" borderId="0" xfId="5" applyNumberFormat="1" applyFont="1" applyFill="1" applyAlignment="1" applyProtection="1">
      <alignment horizontal="right" vertical="top"/>
      <protection locked="0"/>
    </xf>
    <xf numFmtId="164" fontId="22" fillId="0" borderId="0" xfId="5" applyFont="1" applyFill="1"/>
    <xf numFmtId="169" fontId="22" fillId="0" borderId="0" xfId="5" applyNumberFormat="1" applyFont="1" applyFill="1"/>
    <xf numFmtId="0" fontId="4" fillId="0" borderId="62" xfId="10" applyFont="1" applyBorder="1"/>
    <xf numFmtId="2" fontId="15" fillId="0" borderId="39" xfId="11" applyNumberFormat="1" applyFont="1" applyBorder="1" applyAlignment="1" applyProtection="1">
      <alignment horizontal="right" vertical="top"/>
      <protection locked="0"/>
    </xf>
    <xf numFmtId="0" fontId="15" fillId="0" borderId="0" xfId="4" applyFont="1"/>
    <xf numFmtId="172" fontId="15" fillId="0" borderId="0" xfId="4" applyNumberFormat="1" applyFont="1"/>
    <xf numFmtId="4" fontId="9" fillId="0" borderId="29" xfId="12" applyNumberFormat="1" applyFont="1" applyBorder="1"/>
    <xf numFmtId="4" fontId="9" fillId="0" borderId="49" xfId="12" applyNumberFormat="1" applyFont="1" applyBorder="1"/>
    <xf numFmtId="3" fontId="9" fillId="0" borderId="0" xfId="3" applyNumberFormat="1" applyFont="1" applyProtection="1">
      <alignment vertical="top"/>
      <protection locked="0"/>
    </xf>
    <xf numFmtId="4" fontId="9" fillId="0" borderId="0" xfId="3" applyNumberFormat="1" applyFont="1" applyProtection="1">
      <alignment vertical="top"/>
      <protection locked="0"/>
    </xf>
    <xf numFmtId="4" fontId="15" fillId="0" borderId="27" xfId="10" applyNumberFormat="1" applyFont="1" applyBorder="1"/>
    <xf numFmtId="4" fontId="15" fillId="0" borderId="49" xfId="10" applyNumberFormat="1" applyFont="1" applyBorder="1"/>
    <xf numFmtId="0" fontId="4" fillId="0" borderId="63" xfId="10" applyFont="1" applyBorder="1"/>
    <xf numFmtId="3" fontId="9" fillId="0" borderId="0" xfId="11" applyNumberFormat="1" applyFont="1" applyProtection="1">
      <alignment vertical="top"/>
      <protection locked="0"/>
    </xf>
    <xf numFmtId="4" fontId="15" fillId="0" borderId="0" xfId="11" applyNumberFormat="1" applyFont="1" applyProtection="1">
      <alignment vertical="top"/>
      <protection locked="0"/>
    </xf>
    <xf numFmtId="1" fontId="15" fillId="0" borderId="0" xfId="11" applyNumberFormat="1" applyFont="1" applyProtection="1">
      <alignment vertical="top"/>
      <protection locked="0"/>
    </xf>
    <xf numFmtId="164" fontId="23" fillId="0" borderId="0" xfId="5" applyFont="1" applyFill="1"/>
    <xf numFmtId="164" fontId="15" fillId="0" borderId="0" xfId="5" applyFont="1" applyFill="1"/>
    <xf numFmtId="164" fontId="24" fillId="0" borderId="0" xfId="5" applyFont="1" applyFill="1"/>
    <xf numFmtId="164" fontId="25" fillId="0" borderId="0" xfId="5" applyFont="1" applyFill="1"/>
    <xf numFmtId="164" fontId="25" fillId="0" borderId="0" xfId="5" applyFont="1" applyFill="1" applyBorder="1" applyAlignment="1">
      <alignment horizontal="right"/>
    </xf>
    <xf numFmtId="164" fontId="25" fillId="0" borderId="0" xfId="5" applyFont="1" applyFill="1" applyBorder="1"/>
    <xf numFmtId="169" fontId="7" fillId="0" borderId="0" xfId="5" applyNumberFormat="1" applyFont="1" applyFill="1"/>
    <xf numFmtId="169" fontId="26" fillId="0" borderId="0" xfId="5" applyNumberFormat="1" applyFont="1" applyFill="1"/>
    <xf numFmtId="2" fontId="15" fillId="0" borderId="0" xfId="11" applyNumberFormat="1" applyFont="1" applyProtection="1">
      <alignment vertical="top"/>
      <protection locked="0"/>
    </xf>
    <xf numFmtId="0" fontId="27" fillId="7" borderId="0" xfId="0" applyFont="1" applyFill="1"/>
    <xf numFmtId="0" fontId="27" fillId="0" borderId="0" xfId="0" applyFont="1"/>
    <xf numFmtId="0" fontId="8" fillId="0" borderId="2" xfId="10" applyFont="1" applyBorder="1" applyAlignment="1">
      <alignment horizontal="center" vertical="center"/>
    </xf>
    <xf numFmtId="171" fontId="8" fillId="0" borderId="20" xfId="10" applyNumberFormat="1" applyFont="1" applyBorder="1" applyAlignment="1">
      <alignment horizontal="left"/>
    </xf>
    <xf numFmtId="171" fontId="8" fillId="0" borderId="57" xfId="10" applyNumberFormat="1" applyFont="1" applyBorder="1" applyAlignment="1">
      <alignment horizontal="left"/>
    </xf>
    <xf numFmtId="0" fontId="27" fillId="0" borderId="66" xfId="0" applyFont="1" applyBorder="1"/>
    <xf numFmtId="0" fontId="5" fillId="7" borderId="25" xfId="10" applyFont="1" applyFill="1" applyBorder="1"/>
    <xf numFmtId="0" fontId="5" fillId="7" borderId="67" xfId="10" applyFont="1" applyFill="1" applyBorder="1"/>
    <xf numFmtId="0" fontId="27" fillId="7" borderId="68" xfId="0" applyFont="1" applyFill="1" applyBorder="1"/>
    <xf numFmtId="10" fontId="27" fillId="7" borderId="68" xfId="0" applyNumberFormat="1" applyFont="1" applyFill="1" applyBorder="1"/>
    <xf numFmtId="169" fontId="27" fillId="7" borderId="68" xfId="1" applyNumberFormat="1" applyFont="1" applyFill="1" applyBorder="1"/>
    <xf numFmtId="0" fontId="5" fillId="0" borderId="67" xfId="10" applyFont="1" applyBorder="1"/>
    <xf numFmtId="169" fontId="27" fillId="0" borderId="68" xfId="1" applyNumberFormat="1" applyFont="1" applyBorder="1"/>
    <xf numFmtId="0" fontId="27" fillId="0" borderId="68" xfId="0" applyFont="1" applyBorder="1"/>
    <xf numFmtId="0" fontId="8" fillId="0" borderId="25" xfId="0" applyFont="1" applyBorder="1"/>
    <xf numFmtId="0" fontId="5" fillId="0" borderId="67" xfId="10" applyFont="1" applyBorder="1" applyAlignment="1">
      <alignment wrapText="1"/>
    </xf>
    <xf numFmtId="0" fontId="8" fillId="0" borderId="25" xfId="10" applyFont="1" applyBorder="1"/>
    <xf numFmtId="0" fontId="8" fillId="0" borderId="67" xfId="10" applyFont="1" applyBorder="1"/>
    <xf numFmtId="0" fontId="30" fillId="0" borderId="67" xfId="10" applyFont="1" applyBorder="1"/>
    <xf numFmtId="0" fontId="5" fillId="7" borderId="67" xfId="10" applyFont="1" applyFill="1" applyBorder="1" applyAlignment="1">
      <alignment wrapText="1"/>
    </xf>
    <xf numFmtId="0" fontId="5" fillId="0" borderId="68" xfId="10" applyFont="1" applyBorder="1" applyAlignment="1">
      <alignment horizontal="left" vertical="center"/>
    </xf>
    <xf numFmtId="0" fontId="5" fillId="0" borderId="67" xfId="10" applyFont="1" applyBorder="1" applyAlignment="1">
      <alignment horizontal="left" vertical="center"/>
    </xf>
    <xf numFmtId="0" fontId="31" fillId="8" borderId="68" xfId="0" applyFont="1" applyFill="1" applyBorder="1" applyAlignment="1">
      <alignment vertical="center" wrapText="1"/>
    </xf>
    <xf numFmtId="0" fontId="31" fillId="0" borderId="67" xfId="0" applyFont="1" applyBorder="1" applyAlignment="1">
      <alignment vertical="center" wrapText="1"/>
    </xf>
    <xf numFmtId="0" fontId="31" fillId="9" borderId="68" xfId="0" applyFont="1" applyFill="1" applyBorder="1" applyAlignment="1">
      <alignment vertical="center" wrapText="1"/>
    </xf>
    <xf numFmtId="0" fontId="27" fillId="0" borderId="25" xfId="0" applyFont="1" applyBorder="1"/>
    <xf numFmtId="0" fontId="27" fillId="0" borderId="67" xfId="0" applyFont="1" applyBorder="1"/>
    <xf numFmtId="0" fontId="8" fillId="0" borderId="25" xfId="10" applyFont="1" applyBorder="1" applyAlignment="1">
      <alignment horizontal="left" vertical="center"/>
    </xf>
    <xf numFmtId="164" fontId="27" fillId="0" borderId="68" xfId="1" applyFont="1" applyBorder="1"/>
    <xf numFmtId="0" fontId="5" fillId="0" borderId="67" xfId="0" applyFont="1" applyBorder="1"/>
    <xf numFmtId="0" fontId="5" fillId="0" borderId="60" xfId="10" applyFont="1" applyBorder="1"/>
    <xf numFmtId="0" fontId="5" fillId="0" borderId="60" xfId="10" applyFont="1" applyBorder="1" applyAlignment="1">
      <alignment wrapText="1"/>
    </xf>
    <xf numFmtId="0" fontId="26" fillId="0" borderId="67" xfId="10" applyFont="1" applyBorder="1"/>
    <xf numFmtId="0" fontId="5" fillId="0" borderId="24" xfId="10" applyFont="1" applyBorder="1" applyAlignment="1">
      <alignment wrapText="1"/>
    </xf>
    <xf numFmtId="0" fontId="5" fillId="0" borderId="11" xfId="10" applyFont="1" applyBorder="1"/>
    <xf numFmtId="0" fontId="5" fillId="7" borderId="26" xfId="10" applyFont="1" applyFill="1" applyBorder="1"/>
    <xf numFmtId="0" fontId="27" fillId="0" borderId="69" xfId="0" applyFont="1" applyBorder="1"/>
    <xf numFmtId="0" fontId="27" fillId="0" borderId="70" xfId="0" applyFont="1" applyBorder="1"/>
    <xf numFmtId="0" fontId="27" fillId="0" borderId="71" xfId="0" applyFont="1" applyBorder="1"/>
    <xf numFmtId="164" fontId="27" fillId="0" borderId="0" xfId="1" applyFont="1"/>
    <xf numFmtId="169" fontId="27" fillId="0" borderId="0" xfId="1" applyNumberFormat="1" applyFont="1"/>
    <xf numFmtId="0" fontId="8" fillId="0" borderId="14" xfId="10" applyFont="1" applyBorder="1" applyAlignment="1">
      <alignment horizontal="center" vertical="center"/>
    </xf>
    <xf numFmtId="0" fontId="8" fillId="0" borderId="59" xfId="10" applyFont="1" applyBorder="1" applyAlignment="1">
      <alignment horizontal="center" vertical="center"/>
    </xf>
    <xf numFmtId="164" fontId="27" fillId="0" borderId="66" xfId="1" applyFont="1" applyBorder="1"/>
    <xf numFmtId="169" fontId="27" fillId="0" borderId="66" xfId="1" applyNumberFormat="1" applyFont="1" applyBorder="1"/>
    <xf numFmtId="171" fontId="8" fillId="0" borderId="25" xfId="10" applyNumberFormat="1" applyFont="1" applyBorder="1" applyAlignment="1">
      <alignment horizontal="left"/>
    </xf>
    <xf numFmtId="171" fontId="8" fillId="0" borderId="60" xfId="10" applyNumberFormat="1" applyFont="1" applyBorder="1" applyAlignment="1">
      <alignment horizontal="left"/>
    </xf>
    <xf numFmtId="0" fontId="8" fillId="0" borderId="60" xfId="10" applyFont="1" applyBorder="1"/>
    <xf numFmtId="0" fontId="30" fillId="0" borderId="60" xfId="10" applyFont="1" applyBorder="1"/>
    <xf numFmtId="164" fontId="5" fillId="0" borderId="68" xfId="1" applyFont="1" applyFill="1" applyBorder="1" applyAlignment="1">
      <alignment horizontal="left" vertical="center"/>
    </xf>
    <xf numFmtId="164" fontId="31" fillId="8" borderId="68" xfId="1" applyFont="1" applyFill="1" applyBorder="1" applyAlignment="1">
      <alignment vertical="center" wrapText="1"/>
    </xf>
    <xf numFmtId="169" fontId="31" fillId="9" borderId="68" xfId="1" applyNumberFormat="1" applyFont="1" applyFill="1" applyBorder="1" applyAlignment="1">
      <alignment vertical="center" wrapText="1"/>
    </xf>
    <xf numFmtId="164" fontId="31" fillId="9" borderId="68" xfId="1" applyFont="1" applyFill="1" applyBorder="1" applyAlignment="1">
      <alignment vertical="center" wrapText="1"/>
    </xf>
    <xf numFmtId="0" fontId="27" fillId="0" borderId="60" xfId="0" applyFont="1" applyBorder="1"/>
    <xf numFmtId="0" fontId="5" fillId="0" borderId="60" xfId="10" applyFont="1" applyBorder="1" applyAlignment="1">
      <alignment horizontal="left" vertical="center"/>
    </xf>
    <xf numFmtId="0" fontId="5" fillId="0" borderId="60" xfId="0" applyFont="1" applyBorder="1"/>
    <xf numFmtId="0" fontId="26" fillId="0" borderId="60" xfId="10" applyFont="1" applyBorder="1"/>
    <xf numFmtId="0" fontId="27" fillId="0" borderId="72" xfId="0" applyFont="1" applyBorder="1"/>
    <xf numFmtId="164" fontId="27" fillId="0" borderId="71" xfId="1" applyFont="1" applyBorder="1"/>
    <xf numFmtId="0" fontId="5" fillId="0" borderId="8" xfId="10" applyFont="1" applyBorder="1" applyAlignment="1">
      <alignment horizontal="center" vertical="center"/>
    </xf>
    <xf numFmtId="0" fontId="5" fillId="0" borderId="0" xfId="10" applyFont="1" applyAlignment="1">
      <alignment horizontal="center" vertical="center"/>
    </xf>
    <xf numFmtId="169" fontId="27" fillId="0" borderId="3" xfId="1" applyNumberFormat="1" applyFont="1" applyBorder="1"/>
    <xf numFmtId="0" fontId="27" fillId="0" borderId="3" xfId="0" applyFont="1" applyBorder="1"/>
    <xf numFmtId="171" fontId="8" fillId="0" borderId="21" xfId="10" applyNumberFormat="1" applyFont="1" applyBorder="1" applyAlignment="1">
      <alignment horizontal="left"/>
    </xf>
    <xf numFmtId="169" fontId="5" fillId="0" borderId="68" xfId="1" applyNumberFormat="1" applyFont="1" applyFill="1" applyBorder="1" applyAlignment="1">
      <alignment horizontal="left" vertical="center"/>
    </xf>
    <xf numFmtId="169" fontId="31" fillId="8" borderId="68" xfId="1" applyNumberFormat="1" applyFont="1" applyFill="1" applyBorder="1" applyAlignment="1">
      <alignment vertical="center" wrapText="1"/>
    </xf>
    <xf numFmtId="169" fontId="31" fillId="8" borderId="68" xfId="1" applyNumberFormat="1" applyFont="1" applyFill="1" applyBorder="1" applyAlignment="1">
      <alignment vertical="top" wrapText="1"/>
    </xf>
    <xf numFmtId="0" fontId="27" fillId="0" borderId="68" xfId="0" applyFont="1" applyBorder="1" applyAlignment="1">
      <alignment vertical="top"/>
    </xf>
    <xf numFmtId="0" fontId="6" fillId="0" borderId="11" xfId="10" applyFont="1" applyBorder="1"/>
    <xf numFmtId="0" fontId="5" fillId="0" borderId="69" xfId="10" applyFont="1" applyBorder="1"/>
    <xf numFmtId="0" fontId="5" fillId="0" borderId="72" xfId="10" applyFont="1" applyBorder="1"/>
    <xf numFmtId="169" fontId="27" fillId="0" borderId="71" xfId="1" applyNumberFormat="1" applyFont="1" applyBorder="1"/>
    <xf numFmtId="0" fontId="5" fillId="0" borderId="14" xfId="10" applyFont="1" applyBorder="1" applyAlignment="1">
      <alignment horizontal="center" vertical="center"/>
    </xf>
    <xf numFmtId="0" fontId="5" fillId="0" borderId="59" xfId="10" applyFont="1" applyBorder="1" applyAlignment="1">
      <alignment horizontal="center" vertical="center"/>
    </xf>
    <xf numFmtId="9" fontId="27" fillId="0" borderId="68" xfId="0" applyNumberFormat="1" applyFont="1" applyBorder="1"/>
    <xf numFmtId="10" fontId="27" fillId="0" borderId="68" xfId="0" applyNumberFormat="1" applyFont="1" applyBorder="1"/>
    <xf numFmtId="164" fontId="27" fillId="0" borderId="3" xfId="1" applyFont="1" applyBorder="1"/>
    <xf numFmtId="10" fontId="27" fillId="0" borderId="0" xfId="0" applyNumberFormat="1" applyFont="1"/>
    <xf numFmtId="10" fontId="27" fillId="6" borderId="0" xfId="0" applyNumberFormat="1" applyFont="1" applyFill="1"/>
    <xf numFmtId="0" fontId="5" fillId="0" borderId="70" xfId="10" applyFont="1" applyBorder="1"/>
    <xf numFmtId="49" fontId="27" fillId="0" borderId="3" xfId="0" quotePrefix="1" applyNumberFormat="1" applyFont="1" applyBorder="1" applyAlignment="1">
      <alignment horizontal="center" vertical="center"/>
    </xf>
    <xf numFmtId="164" fontId="38" fillId="6" borderId="27" xfId="5" applyFont="1" applyFill="1" applyBorder="1" applyAlignment="1">
      <alignment horizontal="right" wrapText="1"/>
    </xf>
    <xf numFmtId="164" fontId="38" fillId="6" borderId="13" xfId="5" applyFont="1" applyFill="1" applyBorder="1" applyAlignment="1">
      <alignment horizontal="right" wrapText="1"/>
    </xf>
    <xf numFmtId="169" fontId="38" fillId="6" borderId="13" xfId="5" applyNumberFormat="1" applyFont="1" applyFill="1" applyBorder="1" applyAlignment="1" applyProtection="1">
      <alignment horizontal="right" vertical="top" wrapText="1"/>
      <protection locked="0"/>
    </xf>
    <xf numFmtId="164" fontId="39" fillId="0" borderId="0" xfId="5" applyFont="1" applyFill="1" applyBorder="1" applyAlignment="1">
      <alignment horizontal="center"/>
    </xf>
    <xf numFmtId="169" fontId="27" fillId="0" borderId="68" xfId="1" applyNumberFormat="1" applyFont="1" applyFill="1" applyBorder="1"/>
    <xf numFmtId="10" fontId="27" fillId="13" borderId="68" xfId="0" applyNumberFormat="1" applyFont="1" applyFill="1" applyBorder="1"/>
    <xf numFmtId="0" fontId="38" fillId="0" borderId="0" xfId="10" applyFont="1"/>
    <xf numFmtId="164" fontId="38" fillId="0" borderId="27" xfId="5" applyFont="1" applyFill="1" applyBorder="1" applyAlignment="1">
      <alignment horizontal="right" wrapText="1"/>
    </xf>
    <xf numFmtId="164" fontId="39" fillId="6" borderId="0" xfId="5" applyFont="1" applyFill="1" applyBorder="1" applyAlignment="1">
      <alignment horizontal="center"/>
    </xf>
    <xf numFmtId="0" fontId="48" fillId="0" borderId="0" xfId="0" applyFont="1"/>
    <xf numFmtId="0" fontId="50" fillId="0" borderId="0" xfId="4" applyFont="1"/>
    <xf numFmtId="167" fontId="50" fillId="2" borderId="1" xfId="5" applyNumberFormat="1" applyFont="1" applyFill="1" applyBorder="1"/>
    <xf numFmtId="167" fontId="50" fillId="2" borderId="1" xfId="5" applyNumberFormat="1" applyFont="1" applyFill="1" applyBorder="1" applyAlignment="1">
      <alignment horizontal="center" vertical="center"/>
    </xf>
    <xf numFmtId="167" fontId="50" fillId="2" borderId="2" xfId="5" applyNumberFormat="1" applyFont="1" applyFill="1" applyBorder="1"/>
    <xf numFmtId="167" fontId="50" fillId="2" borderId="2" xfId="5" applyNumberFormat="1" applyFont="1" applyFill="1" applyBorder="1" applyAlignment="1">
      <alignment horizontal="center" vertical="center"/>
    </xf>
    <xf numFmtId="0" fontId="50" fillId="0" borderId="3" xfId="0" applyFont="1" applyBorder="1" applyAlignment="1">
      <alignment horizontal="center" vertical="center"/>
    </xf>
    <xf numFmtId="0" fontId="50" fillId="0" borderId="3" xfId="4" applyFont="1" applyBorder="1"/>
    <xf numFmtId="166" fontId="50" fillId="0" borderId="3" xfId="6" applyNumberFormat="1" applyFont="1" applyBorder="1" applyAlignment="1">
      <alignment horizontal="right"/>
    </xf>
    <xf numFmtId="167" fontId="50" fillId="0" borderId="3" xfId="5" applyNumberFormat="1" applyFont="1" applyBorder="1"/>
    <xf numFmtId="167" fontId="50" fillId="3" borderId="3" xfId="5" applyNumberFormat="1" applyFont="1" applyFill="1" applyBorder="1"/>
    <xf numFmtId="167" fontId="50" fillId="4" borderId="3" xfId="5" applyNumberFormat="1" applyFont="1" applyFill="1" applyBorder="1"/>
    <xf numFmtId="167" fontId="50" fillId="0" borderId="3" xfId="5" quotePrefix="1" applyNumberFormat="1" applyFont="1" applyBorder="1" applyAlignment="1">
      <alignment horizontal="center"/>
    </xf>
    <xf numFmtId="0" fontId="50" fillId="0" borderId="3" xfId="0" quotePrefix="1" applyFont="1" applyBorder="1" applyAlignment="1">
      <alignment horizontal="center" vertical="center"/>
    </xf>
    <xf numFmtId="0" fontId="50" fillId="0" borderId="3" xfId="0" applyFont="1" applyBorder="1"/>
    <xf numFmtId="164" fontId="50" fillId="0" borderId="3" xfId="4" applyNumberFormat="1" applyFont="1" applyBorder="1"/>
    <xf numFmtId="169" fontId="50" fillId="0" borderId="3" xfId="4" applyNumberFormat="1" applyFont="1" applyBorder="1"/>
    <xf numFmtId="167" fontId="50" fillId="0" borderId="3" xfId="5" applyNumberFormat="1" applyFont="1" applyBorder="1" applyAlignment="1">
      <alignment horizontal="center"/>
    </xf>
    <xf numFmtId="168" fontId="50" fillId="0" borderId="3" xfId="6" applyNumberFormat="1" applyFont="1" applyBorder="1" applyAlignment="1">
      <alignment horizontal="right"/>
    </xf>
    <xf numFmtId="0" fontId="50" fillId="0" borderId="3" xfId="4" applyFont="1" applyBorder="1" applyAlignment="1">
      <alignment horizontal="right"/>
    </xf>
    <xf numFmtId="169" fontId="49" fillId="4" borderId="3" xfId="4" applyNumberFormat="1" applyFont="1" applyFill="1" applyBorder="1" applyAlignment="1">
      <alignment horizontal="right"/>
    </xf>
    <xf numFmtId="167" fontId="50" fillId="0" borderId="3" xfId="4" applyNumberFormat="1" applyFont="1" applyBorder="1" applyAlignment="1">
      <alignment horizontal="right"/>
    </xf>
    <xf numFmtId="0" fontId="51" fillId="0" borderId="0" xfId="0" applyFont="1" applyAlignment="1">
      <alignment horizontal="center"/>
    </xf>
    <xf numFmtId="0" fontId="52" fillId="0" borderId="0" xfId="0" applyFont="1"/>
    <xf numFmtId="0" fontId="47" fillId="0" borderId="8" xfId="10" applyFont="1" applyBorder="1"/>
    <xf numFmtId="0" fontId="47" fillId="0" borderId="9" xfId="10" applyFont="1" applyBorder="1"/>
    <xf numFmtId="169" fontId="52" fillId="0" borderId="0" xfId="1" applyNumberFormat="1" applyFont="1" applyAlignment="1">
      <alignment horizontal="center"/>
    </xf>
    <xf numFmtId="0" fontId="52" fillId="0" borderId="0" xfId="0" applyFont="1" applyAlignment="1">
      <alignment horizontal="center"/>
    </xf>
    <xf numFmtId="0" fontId="51" fillId="16" borderId="73" xfId="0" applyFont="1" applyFill="1" applyBorder="1"/>
    <xf numFmtId="166" fontId="52" fillId="6" borderId="75" xfId="13" applyNumberFormat="1" applyFont="1" applyFill="1" applyBorder="1"/>
    <xf numFmtId="0" fontId="51" fillId="16" borderId="76" xfId="0" applyFont="1" applyFill="1" applyBorder="1"/>
    <xf numFmtId="0" fontId="52" fillId="0" borderId="78" xfId="0" applyFont="1" applyBorder="1"/>
    <xf numFmtId="169" fontId="52" fillId="0" borderId="66" xfId="1" applyNumberFormat="1" applyFont="1" applyBorder="1"/>
    <xf numFmtId="0" fontId="52" fillId="0" borderId="66" xfId="0" applyFont="1" applyBorder="1"/>
    <xf numFmtId="171" fontId="46" fillId="0" borderId="25" xfId="10" applyNumberFormat="1" applyFont="1" applyBorder="1" applyAlignment="1">
      <alignment horizontal="left"/>
    </xf>
    <xf numFmtId="171" fontId="46" fillId="0" borderId="60" xfId="10" applyNumberFormat="1" applyFont="1" applyBorder="1" applyAlignment="1">
      <alignment horizontal="left"/>
    </xf>
    <xf numFmtId="169" fontId="52" fillId="0" borderId="68" xfId="1" applyNumberFormat="1" applyFont="1" applyBorder="1"/>
    <xf numFmtId="0" fontId="52" fillId="0" borderId="68" xfId="0" applyFont="1" applyBorder="1"/>
    <xf numFmtId="0" fontId="47" fillId="0" borderId="25" xfId="10" applyFont="1" applyBorder="1"/>
    <xf numFmtId="0" fontId="47" fillId="0" borderId="60" xfId="10" applyFont="1" applyBorder="1"/>
    <xf numFmtId="169" fontId="47" fillId="6" borderId="68" xfId="1" applyNumberFormat="1" applyFont="1" applyFill="1" applyBorder="1"/>
    <xf numFmtId="164" fontId="52" fillId="6" borderId="0" xfId="1" applyFont="1" applyFill="1"/>
    <xf numFmtId="10" fontId="51" fillId="6" borderId="68" xfId="0" applyNumberFormat="1" applyFont="1" applyFill="1" applyBorder="1"/>
    <xf numFmtId="9" fontId="52" fillId="0" borderId="68" xfId="0" applyNumberFormat="1" applyFont="1" applyBorder="1"/>
    <xf numFmtId="0" fontId="51" fillId="0" borderId="0" xfId="0" applyFont="1"/>
    <xf numFmtId="0" fontId="51" fillId="11" borderId="73" xfId="0" applyFont="1" applyFill="1" applyBorder="1" applyAlignment="1">
      <alignment horizontal="center"/>
    </xf>
    <xf numFmtId="0" fontId="52" fillId="11" borderId="74" xfId="0" applyFont="1" applyFill="1" applyBorder="1"/>
    <xf numFmtId="0" fontId="52" fillId="0" borderId="74" xfId="0" applyFont="1" applyBorder="1"/>
    <xf numFmtId="2" fontId="52" fillId="0" borderId="75" xfId="0" applyNumberFormat="1" applyFont="1" applyBorder="1"/>
    <xf numFmtId="0" fontId="51" fillId="11" borderId="76" xfId="0" applyFont="1" applyFill="1" applyBorder="1" applyAlignment="1">
      <alignment horizontal="right"/>
    </xf>
    <xf numFmtId="0" fontId="52" fillId="6" borderId="77" xfId="0" applyFont="1" applyFill="1" applyBorder="1"/>
    <xf numFmtId="0" fontId="52" fillId="0" borderId="77" xfId="0" applyFont="1" applyBorder="1"/>
    <xf numFmtId="0" fontId="51" fillId="12" borderId="73" xfId="0" applyFont="1" applyFill="1" applyBorder="1" applyAlignment="1">
      <alignment horizontal="center"/>
    </xf>
    <xf numFmtId="0" fontId="52" fillId="12" borderId="74" xfId="0" applyFont="1" applyFill="1" applyBorder="1"/>
    <xf numFmtId="0" fontId="52" fillId="0" borderId="75" xfId="0" applyFont="1" applyBorder="1"/>
    <xf numFmtId="0" fontId="52" fillId="12" borderId="76" xfId="0" applyFont="1" applyFill="1" applyBorder="1"/>
    <xf numFmtId="0" fontId="46" fillId="0" borderId="25" xfId="0" applyFont="1" applyBorder="1"/>
    <xf numFmtId="0" fontId="52" fillId="0" borderId="0" xfId="0" quotePrefix="1" applyFont="1" applyAlignment="1">
      <alignment horizontal="center"/>
    </xf>
    <xf numFmtId="164" fontId="52" fillId="0" borderId="68" xfId="1" applyFont="1" applyBorder="1"/>
    <xf numFmtId="0" fontId="51" fillId="15" borderId="73" xfId="0" applyFont="1" applyFill="1" applyBorder="1"/>
    <xf numFmtId="0" fontId="52" fillId="15" borderId="74" xfId="0" applyFont="1" applyFill="1" applyBorder="1"/>
    <xf numFmtId="0" fontId="52" fillId="6" borderId="74" xfId="0" applyFont="1" applyFill="1" applyBorder="1"/>
    <xf numFmtId="0" fontId="51" fillId="15" borderId="76" xfId="0" applyFont="1" applyFill="1" applyBorder="1"/>
    <xf numFmtId="0" fontId="52" fillId="15" borderId="77" xfId="0" applyFont="1" applyFill="1" applyBorder="1"/>
    <xf numFmtId="9" fontId="52" fillId="10" borderId="68" xfId="0" applyNumberFormat="1" applyFont="1" applyFill="1" applyBorder="1"/>
    <xf numFmtId="10" fontId="52" fillId="10" borderId="68" xfId="0" applyNumberFormat="1" applyFont="1" applyFill="1" applyBorder="1"/>
    <xf numFmtId="0" fontId="47" fillId="0" borderId="60" xfId="10" applyFont="1" applyBorder="1" applyAlignment="1">
      <alignment wrapText="1"/>
    </xf>
    <xf numFmtId="0" fontId="46" fillId="0" borderId="25" xfId="10" applyFont="1" applyBorder="1"/>
    <xf numFmtId="20" fontId="52" fillId="0" borderId="0" xfId="0" applyNumberFormat="1" applyFont="1"/>
    <xf numFmtId="0" fontId="46" fillId="0" borderId="60" xfId="10" applyFont="1" applyBorder="1"/>
    <xf numFmtId="0" fontId="54" fillId="0" borderId="60" xfId="10" applyFont="1" applyBorder="1"/>
    <xf numFmtId="0" fontId="51" fillId="14" borderId="3" xfId="0" applyFont="1" applyFill="1" applyBorder="1"/>
    <xf numFmtId="0" fontId="52" fillId="14" borderId="3" xfId="0" applyFont="1" applyFill="1" applyBorder="1" applyAlignment="1">
      <alignment horizontal="center"/>
    </xf>
    <xf numFmtId="0" fontId="52" fillId="14" borderId="3" xfId="0" applyFont="1" applyFill="1" applyBorder="1"/>
    <xf numFmtId="0" fontId="51" fillId="13" borderId="3" xfId="0" applyFont="1" applyFill="1" applyBorder="1"/>
    <xf numFmtId="0" fontId="52" fillId="13" borderId="3" xfId="0" applyFont="1" applyFill="1" applyBorder="1" applyAlignment="1">
      <alignment horizontal="center"/>
    </xf>
    <xf numFmtId="0" fontId="52" fillId="13" borderId="3" xfId="0" applyFont="1" applyFill="1" applyBorder="1"/>
    <xf numFmtId="0" fontId="51" fillId="12" borderId="3" xfId="0" applyFont="1" applyFill="1" applyBorder="1"/>
    <xf numFmtId="0" fontId="52" fillId="12" borderId="3" xfId="0" applyFont="1" applyFill="1" applyBorder="1" applyAlignment="1">
      <alignment horizontal="center"/>
    </xf>
    <xf numFmtId="0" fontId="52" fillId="12" borderId="3" xfId="0" applyFont="1" applyFill="1" applyBorder="1"/>
    <xf numFmtId="0" fontId="47" fillId="0" borderId="67" xfId="10" applyFont="1" applyBorder="1" applyAlignment="1">
      <alignment horizontal="left" vertical="center"/>
    </xf>
    <xf numFmtId="169" fontId="47" fillId="0" borderId="68" xfId="1" applyNumberFormat="1" applyFont="1" applyFill="1" applyBorder="1" applyAlignment="1">
      <alignment horizontal="left" vertical="center"/>
    </xf>
    <xf numFmtId="0" fontId="56" fillId="0" borderId="67" xfId="0" applyFont="1" applyBorder="1" applyAlignment="1">
      <alignment vertical="center" wrapText="1"/>
    </xf>
    <xf numFmtId="169" fontId="56" fillId="0" borderId="67" xfId="0" applyNumberFormat="1" applyFont="1" applyBorder="1" applyAlignment="1">
      <alignment vertical="center" wrapText="1"/>
    </xf>
    <xf numFmtId="169" fontId="47" fillId="0" borderId="67" xfId="1" applyNumberFormat="1" applyFont="1" applyFill="1" applyBorder="1" applyAlignment="1">
      <alignment horizontal="left" vertical="center"/>
    </xf>
    <xf numFmtId="169" fontId="56" fillId="0" borderId="68" xfId="1" applyNumberFormat="1" applyFont="1" applyFill="1" applyBorder="1" applyAlignment="1">
      <alignment vertical="center" wrapText="1"/>
    </xf>
    <xf numFmtId="0" fontId="52" fillId="0" borderId="25" xfId="0" applyFont="1" applyBorder="1"/>
    <xf numFmtId="0" fontId="52" fillId="0" borderId="60" xfId="0" applyFont="1" applyBorder="1"/>
    <xf numFmtId="0" fontId="46" fillId="0" borderId="25" xfId="10" applyFont="1" applyBorder="1" applyAlignment="1">
      <alignment horizontal="left" vertical="center"/>
    </xf>
    <xf numFmtId="10" fontId="52" fillId="0" borderId="68" xfId="0" applyNumberFormat="1" applyFont="1" applyBorder="1"/>
    <xf numFmtId="0" fontId="47" fillId="0" borderId="60" xfId="10" applyFont="1" applyBorder="1" applyAlignment="1">
      <alignment horizontal="left" vertical="center"/>
    </xf>
    <xf numFmtId="0" fontId="47" fillId="0" borderId="60" xfId="0" applyFont="1" applyBorder="1"/>
    <xf numFmtId="3" fontId="47" fillId="0" borderId="25" xfId="10" applyNumberFormat="1" applyFont="1" applyBorder="1"/>
    <xf numFmtId="0" fontId="47" fillId="0" borderId="25" xfId="10" applyFont="1" applyBorder="1" applyAlignment="1">
      <alignment horizontal="left"/>
    </xf>
    <xf numFmtId="0" fontId="55" fillId="0" borderId="60" xfId="10" applyFont="1" applyBorder="1"/>
    <xf numFmtId="0" fontId="47" fillId="0" borderId="25" xfId="10" applyFont="1" applyBorder="1" applyAlignment="1">
      <alignment horizontal="right"/>
    </xf>
    <xf numFmtId="0" fontId="47" fillId="0" borderId="24" xfId="10" applyFont="1" applyBorder="1"/>
    <xf numFmtId="0" fontId="47" fillId="0" borderId="26" xfId="10" applyFont="1" applyBorder="1"/>
    <xf numFmtId="0" fontId="52" fillId="0" borderId="69" xfId="0" applyFont="1" applyBorder="1"/>
    <xf numFmtId="0" fontId="52" fillId="0" borderId="72" xfId="0" applyFont="1" applyBorder="1"/>
    <xf numFmtId="169" fontId="52" fillId="0" borderId="71" xfId="1" applyNumberFormat="1" applyFont="1" applyBorder="1"/>
    <xf numFmtId="0" fontId="52" fillId="0" borderId="71" xfId="0" applyFont="1" applyBorder="1"/>
    <xf numFmtId="165" fontId="52" fillId="0" borderId="68" xfId="13" applyFont="1" applyBorder="1"/>
    <xf numFmtId="43" fontId="52" fillId="0" borderId="0" xfId="0" applyNumberFormat="1" applyFont="1"/>
    <xf numFmtId="164" fontId="57" fillId="0" borderId="0" xfId="0" applyNumberFormat="1" applyFont="1"/>
    <xf numFmtId="164" fontId="46" fillId="0" borderId="0" xfId="10" applyNumberFormat="1" applyFont="1"/>
    <xf numFmtId="175" fontId="52" fillId="0" borderId="0" xfId="0" applyNumberFormat="1" applyFont="1"/>
    <xf numFmtId="167" fontId="9" fillId="0" borderId="27" xfId="5" applyNumberFormat="1" applyFont="1" applyFill="1" applyBorder="1" applyAlignment="1" applyProtection="1">
      <alignment horizontal="right" vertical="top"/>
      <protection locked="0"/>
    </xf>
    <xf numFmtId="175" fontId="58" fillId="0" borderId="3" xfId="9" applyNumberFormat="1" applyFont="1" applyBorder="1" applyAlignment="1">
      <alignment horizontal="center" vertical="center"/>
    </xf>
    <xf numFmtId="0" fontId="50" fillId="0" borderId="3" xfId="4" applyFont="1" applyBorder="1" applyAlignment="1">
      <alignment vertical="center"/>
    </xf>
    <xf numFmtId="166" fontId="50" fillId="0" borderId="3" xfId="6" applyNumberFormat="1" applyFont="1" applyBorder="1" applyAlignment="1">
      <alignment horizontal="right" vertical="center"/>
    </xf>
    <xf numFmtId="167" fontId="50" fillId="0" borderId="3" xfId="5" applyNumberFormat="1" applyFont="1" applyBorder="1" applyAlignment="1">
      <alignment vertical="center"/>
    </xf>
    <xf numFmtId="169" fontId="50" fillId="3" borderId="3" xfId="5" applyNumberFormat="1" applyFont="1" applyFill="1" applyBorder="1" applyAlignment="1">
      <alignment vertical="center"/>
    </xf>
    <xf numFmtId="169" fontId="50" fillId="4" borderId="3" xfId="5" applyNumberFormat="1" applyFont="1" applyFill="1" applyBorder="1" applyAlignment="1">
      <alignment vertical="center"/>
    </xf>
    <xf numFmtId="167" fontId="50" fillId="0" borderId="3" xfId="5" quotePrefix="1" applyNumberFormat="1" applyFont="1" applyBorder="1" applyAlignment="1">
      <alignment horizontal="center" vertical="center"/>
    </xf>
    <xf numFmtId="167" fontId="50" fillId="0" borderId="3" xfId="5" applyNumberFormat="1" applyFont="1" applyBorder="1" applyAlignment="1">
      <alignment horizontal="center" vertical="center"/>
    </xf>
    <xf numFmtId="168" fontId="50" fillId="0" borderId="3" xfId="6" applyNumberFormat="1" applyFont="1" applyBorder="1" applyAlignment="1">
      <alignment horizontal="right" vertical="center"/>
    </xf>
    <xf numFmtId="0" fontId="50" fillId="0" borderId="3" xfId="4" applyFont="1" applyBorder="1" applyAlignment="1">
      <alignment horizontal="right" vertical="center"/>
    </xf>
    <xf numFmtId="169" fontId="49" fillId="4" borderId="3" xfId="4" applyNumberFormat="1" applyFont="1" applyFill="1" applyBorder="1" applyAlignment="1">
      <alignment horizontal="right" vertical="center"/>
    </xf>
    <xf numFmtId="167" fontId="50" fillId="0" borderId="3" xfId="4" applyNumberFormat="1" applyFont="1" applyBorder="1" applyAlignment="1">
      <alignment horizontal="right" vertical="center"/>
    </xf>
    <xf numFmtId="0" fontId="49" fillId="0" borderId="3" xfId="4" applyFont="1" applyBorder="1" applyAlignment="1">
      <alignment horizontal="left"/>
    </xf>
    <xf numFmtId="164" fontId="49" fillId="0" borderId="3" xfId="4" applyNumberFormat="1" applyFont="1" applyBorder="1" applyAlignment="1">
      <alignment horizontal="left"/>
    </xf>
    <xf numFmtId="169" fontId="49" fillId="0" borderId="3" xfId="4" applyNumberFormat="1" applyFont="1" applyBorder="1" applyAlignment="1">
      <alignment horizontal="left"/>
    </xf>
    <xf numFmtId="0" fontId="51" fillId="0" borderId="0" xfId="0" applyFont="1" applyAlignment="1">
      <alignment horizontal="center"/>
    </xf>
    <xf numFmtId="0" fontId="51" fillId="6" borderId="0" xfId="0" applyFont="1" applyFill="1" applyAlignment="1">
      <alignment horizontal="center"/>
    </xf>
    <xf numFmtId="171" fontId="47" fillId="0" borderId="20" xfId="10" applyNumberFormat="1" applyFont="1" applyBorder="1" applyAlignment="1">
      <alignment horizontal="center"/>
    </xf>
    <xf numFmtId="171" fontId="47" fillId="0" borderId="21" xfId="10" applyNumberFormat="1" applyFont="1" applyBorder="1" applyAlignment="1">
      <alignment horizontal="center"/>
    </xf>
    <xf numFmtId="169" fontId="51" fillId="0" borderId="3" xfId="1" applyNumberFormat="1" applyFont="1" applyBorder="1" applyAlignment="1">
      <alignment horizontal="center" vertical="center" wrapText="1"/>
    </xf>
    <xf numFmtId="0" fontId="51" fillId="0" borderId="3" xfId="0" applyFont="1" applyBorder="1" applyAlignment="1">
      <alignment horizontal="center" vertical="center"/>
    </xf>
    <xf numFmtId="0" fontId="54" fillId="0" borderId="8" xfId="10" applyFont="1" applyBorder="1" applyAlignment="1">
      <alignment horizontal="center" vertical="top"/>
    </xf>
    <xf numFmtId="0" fontId="54" fillId="0" borderId="58" xfId="10" applyFont="1" applyBorder="1" applyAlignment="1">
      <alignment horizontal="center" vertical="top"/>
    </xf>
    <xf numFmtId="0" fontId="54" fillId="0" borderId="14" xfId="10" applyFont="1" applyBorder="1" applyAlignment="1">
      <alignment horizontal="center" vertical="top"/>
    </xf>
    <xf numFmtId="0" fontId="54" fillId="0" borderId="59" xfId="10" applyFont="1" applyBorder="1" applyAlignment="1">
      <alignment horizontal="center" vertical="top"/>
    </xf>
    <xf numFmtId="0" fontId="46" fillId="0" borderId="5" xfId="10" applyFont="1" applyBorder="1" applyAlignment="1">
      <alignment horizontal="center"/>
    </xf>
    <xf numFmtId="0" fontId="46" fillId="0" borderId="35" xfId="10" applyFont="1" applyBorder="1" applyAlignment="1">
      <alignment horizontal="center"/>
    </xf>
    <xf numFmtId="0" fontId="46" fillId="0" borderId="8" xfId="10" applyFont="1" applyBorder="1" applyAlignment="1">
      <alignment horizontal="center"/>
    </xf>
    <xf numFmtId="0" fontId="46" fillId="0" borderId="58" xfId="10" applyFont="1" applyBorder="1" applyAlignment="1">
      <alignment horizontal="center"/>
    </xf>
    <xf numFmtId="164" fontId="27" fillId="0" borderId="3" xfId="1" applyFont="1" applyBorder="1" applyAlignment="1">
      <alignment horizontal="center" vertical="center" wrapText="1"/>
    </xf>
    <xf numFmtId="0" fontId="27" fillId="0" borderId="3" xfId="0" applyFont="1" applyBorder="1" applyAlignment="1">
      <alignment horizontal="center" vertical="center" wrapText="1"/>
    </xf>
    <xf numFmtId="0" fontId="41" fillId="0" borderId="1" xfId="0" applyFont="1" applyBorder="1" applyAlignment="1">
      <alignment horizontal="center" vertical="center" wrapText="1"/>
    </xf>
    <xf numFmtId="0" fontId="27" fillId="0" borderId="65" xfId="0" applyFont="1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center" wrapText="1"/>
    </xf>
    <xf numFmtId="0" fontId="26" fillId="0" borderId="8" xfId="10" applyFont="1" applyBorder="1" applyAlignment="1">
      <alignment horizontal="center" vertical="center"/>
    </xf>
    <xf numFmtId="0" fontId="26" fillId="0" borderId="58" xfId="10" applyFont="1" applyBorder="1" applyAlignment="1">
      <alignment horizontal="center" vertical="center"/>
    </xf>
    <xf numFmtId="0" fontId="27" fillId="0" borderId="5" xfId="0" applyFont="1" applyBorder="1" applyAlignment="1">
      <alignment horizontal="center"/>
    </xf>
    <xf numFmtId="0" fontId="27" fillId="0" borderId="34" xfId="0" applyFont="1" applyBorder="1" applyAlignment="1">
      <alignment horizontal="center"/>
    </xf>
    <xf numFmtId="0" fontId="27" fillId="0" borderId="35" xfId="0" applyFont="1" applyBorder="1" applyAlignment="1">
      <alignment horizontal="center"/>
    </xf>
    <xf numFmtId="0" fontId="27" fillId="0" borderId="14" xfId="0" applyFont="1" applyBorder="1" applyAlignment="1">
      <alignment horizontal="center"/>
    </xf>
    <xf numFmtId="0" fontId="27" fillId="0" borderId="4" xfId="0" applyFont="1" applyBorder="1" applyAlignment="1">
      <alignment horizontal="center"/>
    </xf>
    <xf numFmtId="0" fontId="27" fillId="0" borderId="59" xfId="0" applyFont="1" applyBorder="1" applyAlignment="1">
      <alignment horizontal="center"/>
    </xf>
    <xf numFmtId="0" fontId="27" fillId="0" borderId="3" xfId="0" applyFont="1" applyBorder="1" applyAlignment="1">
      <alignment horizontal="center" vertical="center"/>
    </xf>
    <xf numFmtId="0" fontId="27" fillId="0" borderId="17" xfId="0" applyFont="1" applyBorder="1" applyAlignment="1">
      <alignment horizontal="center" vertical="center"/>
    </xf>
    <xf numFmtId="171" fontId="5" fillId="0" borderId="3" xfId="10" applyNumberFormat="1" applyFont="1" applyBorder="1" applyAlignment="1">
      <alignment horizontal="center"/>
    </xf>
    <xf numFmtId="0" fontId="28" fillId="0" borderId="0" xfId="0" applyFont="1" applyAlignment="1">
      <alignment horizontal="center"/>
    </xf>
    <xf numFmtId="0" fontId="28" fillId="6" borderId="0" xfId="0" applyFont="1" applyFill="1" applyAlignment="1">
      <alignment horizontal="center"/>
    </xf>
    <xf numFmtId="0" fontId="5" fillId="0" borderId="5" xfId="10" applyFont="1" applyBorder="1" applyAlignment="1">
      <alignment horizontal="center"/>
    </xf>
    <xf numFmtId="0" fontId="5" fillId="0" borderId="35" xfId="10" applyFont="1" applyBorder="1" applyAlignment="1">
      <alignment horizontal="center"/>
    </xf>
    <xf numFmtId="0" fontId="28" fillId="13" borderId="0" xfId="0" applyFont="1" applyFill="1" applyAlignment="1">
      <alignment horizontal="center"/>
    </xf>
    <xf numFmtId="169" fontId="27" fillId="0" borderId="3" xfId="1" applyNumberFormat="1" applyFont="1" applyBorder="1" applyAlignment="1">
      <alignment horizontal="center" vertical="center" wrapText="1"/>
    </xf>
    <xf numFmtId="169" fontId="27" fillId="0" borderId="1" xfId="1" applyNumberFormat="1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169" fontId="41" fillId="0" borderId="3" xfId="1" applyNumberFormat="1" applyFont="1" applyBorder="1" applyAlignment="1">
      <alignment horizontal="center" vertical="center" wrapText="1"/>
    </xf>
    <xf numFmtId="0" fontId="5" fillId="0" borderId="34" xfId="10" applyFont="1" applyBorder="1"/>
    <xf numFmtId="0" fontId="5" fillId="0" borderId="8" xfId="10" applyFont="1" applyBorder="1"/>
    <xf numFmtId="0" fontId="5" fillId="0" borderId="0" xfId="10" applyFont="1"/>
    <xf numFmtId="0" fontId="26" fillId="0" borderId="0" xfId="10" applyFont="1" applyAlignment="1">
      <alignment horizontal="center" vertical="center"/>
    </xf>
    <xf numFmtId="171" fontId="5" fillId="0" borderId="20" xfId="10" applyNumberFormat="1" applyFont="1" applyBorder="1" applyAlignment="1">
      <alignment horizontal="center"/>
    </xf>
    <xf numFmtId="171" fontId="5" fillId="0" borderId="21" xfId="10" applyNumberFormat="1" applyFont="1" applyBorder="1" applyAlignment="1">
      <alignment horizontal="center"/>
    </xf>
    <xf numFmtId="164" fontId="28" fillId="0" borderId="3" xfId="1" applyFont="1" applyBorder="1" applyAlignment="1">
      <alignment horizontal="center" vertical="center" wrapText="1"/>
    </xf>
    <xf numFmtId="0" fontId="28" fillId="0" borderId="3" xfId="0" applyFont="1" applyBorder="1" applyAlignment="1">
      <alignment horizontal="center" vertical="center" wrapText="1"/>
    </xf>
    <xf numFmtId="169" fontId="40" fillId="0" borderId="3" xfId="1" applyNumberFormat="1" applyFont="1" applyBorder="1" applyAlignment="1">
      <alignment horizontal="center" vertical="center" wrapText="1"/>
    </xf>
    <xf numFmtId="169" fontId="28" fillId="0" borderId="3" xfId="1" applyNumberFormat="1" applyFont="1" applyBorder="1" applyAlignment="1">
      <alignment horizontal="center" vertical="center" wrapText="1"/>
    </xf>
    <xf numFmtId="0" fontId="8" fillId="0" borderId="5" xfId="10" applyFont="1" applyBorder="1" applyAlignment="1">
      <alignment horizontal="center"/>
    </xf>
    <xf numFmtId="0" fontId="8" fillId="0" borderId="35" xfId="10" applyFont="1" applyBorder="1"/>
    <xf numFmtId="0" fontId="8" fillId="0" borderId="8" xfId="10" applyFont="1" applyBorder="1"/>
    <xf numFmtId="0" fontId="8" fillId="0" borderId="58" xfId="10" applyFont="1" applyBorder="1"/>
    <xf numFmtId="0" fontId="30" fillId="0" borderId="8" xfId="10" applyFont="1" applyBorder="1" applyAlignment="1">
      <alignment horizontal="center" vertical="center"/>
    </xf>
    <xf numFmtId="0" fontId="30" fillId="0" borderId="58" xfId="10" applyFont="1" applyBorder="1" applyAlignment="1">
      <alignment horizontal="center" vertical="center"/>
    </xf>
    <xf numFmtId="0" fontId="28" fillId="0" borderId="1" xfId="0" applyFont="1" applyBorder="1" applyAlignment="1">
      <alignment horizontal="center" vertical="center" wrapText="1"/>
    </xf>
    <xf numFmtId="0" fontId="28" fillId="0" borderId="65" xfId="0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40" fillId="0" borderId="1" xfId="0" applyFont="1" applyBorder="1" applyAlignment="1">
      <alignment horizontal="center" vertical="center" wrapText="1"/>
    </xf>
    <xf numFmtId="0" fontId="8" fillId="0" borderId="1" xfId="10" applyFont="1" applyBorder="1" applyAlignment="1">
      <alignment horizontal="center"/>
    </xf>
    <xf numFmtId="0" fontId="8" fillId="0" borderId="1" xfId="10" applyFont="1" applyBorder="1"/>
    <xf numFmtId="0" fontId="8" fillId="0" borderId="65" xfId="10" applyFont="1" applyBorder="1"/>
    <xf numFmtId="0" fontId="30" fillId="0" borderId="65" xfId="10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 wrapText="1"/>
    </xf>
    <xf numFmtId="0" fontId="29" fillId="0" borderId="65" xfId="0" applyFont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 wrapText="1"/>
    </xf>
    <xf numFmtId="0" fontId="16" fillId="0" borderId="12" xfId="10" applyFont="1" applyBorder="1" applyAlignment="1">
      <alignment horizontal="center" vertical="center"/>
    </xf>
    <xf numFmtId="0" fontId="16" fillId="0" borderId="16" xfId="10" applyFont="1" applyBorder="1" applyAlignment="1">
      <alignment horizontal="center" vertical="center"/>
    </xf>
    <xf numFmtId="0" fontId="10" fillId="0" borderId="10" xfId="10" applyFont="1" applyBorder="1" applyAlignment="1">
      <alignment horizontal="center"/>
    </xf>
    <xf numFmtId="0" fontId="5" fillId="0" borderId="37" xfId="10" applyFont="1" applyBorder="1"/>
    <xf numFmtId="0" fontId="5" fillId="0" borderId="38" xfId="10" applyFont="1" applyBorder="1"/>
    <xf numFmtId="164" fontId="9" fillId="0" borderId="13" xfId="5" applyFont="1" applyFill="1" applyBorder="1" applyAlignment="1">
      <alignment horizontal="center" wrapText="1"/>
    </xf>
    <xf numFmtId="164" fontId="9" fillId="0" borderId="12" xfId="5" applyFont="1" applyFill="1" applyBorder="1" applyAlignment="1">
      <alignment horizontal="center" wrapText="1"/>
    </xf>
    <xf numFmtId="0" fontId="16" fillId="0" borderId="41" xfId="10" applyFont="1" applyBorder="1" applyAlignment="1">
      <alignment horizontal="center" vertical="center"/>
    </xf>
    <xf numFmtId="0" fontId="16" fillId="0" borderId="42" xfId="10" applyFont="1" applyBorder="1" applyAlignment="1">
      <alignment horizontal="center" vertical="center"/>
    </xf>
    <xf numFmtId="164" fontId="10" fillId="0" borderId="12" xfId="5" applyFont="1" applyFill="1" applyBorder="1" applyAlignment="1">
      <alignment horizontal="center" vertical="center" wrapText="1"/>
    </xf>
    <xf numFmtId="164" fontId="10" fillId="0" borderId="16" xfId="5" applyFont="1" applyFill="1" applyBorder="1" applyAlignment="1">
      <alignment horizontal="center" vertical="center" wrapText="1"/>
    </xf>
    <xf numFmtId="164" fontId="10" fillId="0" borderId="12" xfId="5" applyFont="1" applyFill="1" applyBorder="1" applyAlignment="1">
      <alignment horizontal="center" vertical="center"/>
    </xf>
    <xf numFmtId="164" fontId="10" fillId="0" borderId="16" xfId="5" applyFont="1" applyFill="1" applyBorder="1" applyAlignment="1">
      <alignment horizontal="center" vertical="center"/>
    </xf>
    <xf numFmtId="169" fontId="9" fillId="0" borderId="13" xfId="5" applyNumberFormat="1" applyFont="1" applyFill="1" applyBorder="1" applyAlignment="1">
      <alignment horizontal="center" vertical="center"/>
    </xf>
    <xf numFmtId="169" fontId="9" fillId="0" borderId="12" xfId="5" applyNumberFormat="1" applyFont="1" applyFill="1" applyBorder="1" applyAlignment="1">
      <alignment horizontal="center" vertical="center"/>
    </xf>
    <xf numFmtId="169" fontId="10" fillId="0" borderId="12" xfId="5" applyNumberFormat="1" applyFont="1" applyFill="1" applyBorder="1" applyAlignment="1">
      <alignment horizontal="center" vertical="center"/>
    </xf>
    <xf numFmtId="169" fontId="10" fillId="0" borderId="16" xfId="5" applyNumberFormat="1" applyFont="1" applyFill="1" applyBorder="1" applyAlignment="1">
      <alignment horizontal="center" vertical="center"/>
    </xf>
    <xf numFmtId="0" fontId="15" fillId="0" borderId="27" xfId="10" applyFont="1" applyBorder="1" applyAlignment="1">
      <alignment horizontal="center" vertical="center"/>
    </xf>
    <xf numFmtId="0" fontId="15" fillId="0" borderId="13" xfId="10" applyFont="1" applyBorder="1" applyAlignment="1">
      <alignment horizontal="center" vertical="center"/>
    </xf>
    <xf numFmtId="0" fontId="15" fillId="0" borderId="29" xfId="10" applyFont="1" applyBorder="1" applyAlignment="1">
      <alignment horizontal="center" vertical="center"/>
    </xf>
    <xf numFmtId="0" fontId="16" fillId="0" borderId="10" xfId="10" applyFont="1" applyBorder="1" applyAlignment="1">
      <alignment horizontal="center"/>
    </xf>
    <xf numFmtId="0" fontId="16" fillId="0" borderId="11" xfId="10" applyFont="1" applyBorder="1" applyAlignment="1">
      <alignment horizontal="center"/>
    </xf>
    <xf numFmtId="0" fontId="15" fillId="0" borderId="13" xfId="10" applyFont="1" applyBorder="1" applyAlignment="1">
      <alignment horizontal="center"/>
    </xf>
    <xf numFmtId="0" fontId="15" fillId="0" borderId="12" xfId="10" applyFont="1" applyBorder="1" applyAlignment="1">
      <alignment horizontal="center" vertical="center"/>
    </xf>
    <xf numFmtId="0" fontId="14" fillId="0" borderId="8" xfId="10" applyFont="1" applyBorder="1" applyAlignment="1">
      <alignment horizontal="center"/>
    </xf>
    <xf numFmtId="0" fontId="14" fillId="0" borderId="0" xfId="10" applyFont="1" applyAlignment="1">
      <alignment horizontal="center"/>
    </xf>
    <xf numFmtId="0" fontId="14" fillId="0" borderId="58" xfId="10" applyFont="1" applyBorder="1" applyAlignment="1">
      <alignment horizontal="center"/>
    </xf>
    <xf numFmtId="171" fontId="9" fillId="0" borderId="17" xfId="10" applyNumberFormat="1" applyFont="1" applyBorder="1" applyAlignment="1">
      <alignment horizontal="center"/>
    </xf>
    <xf numFmtId="171" fontId="9" fillId="0" borderId="18" xfId="10" applyNumberFormat="1" applyFont="1" applyBorder="1" applyAlignment="1">
      <alignment horizontal="center"/>
    </xf>
    <xf numFmtId="164" fontId="9" fillId="0" borderId="7" xfId="5" applyFont="1" applyFill="1" applyBorder="1" applyAlignment="1">
      <alignment horizontal="center" vertical="center" wrapText="1"/>
    </xf>
    <xf numFmtId="164" fontId="5" fillId="0" borderId="12" xfId="5" applyFont="1" applyFill="1" applyBorder="1" applyAlignment="1">
      <alignment horizontal="center" vertical="center" wrapText="1"/>
    </xf>
    <xf numFmtId="164" fontId="9" fillId="0" borderId="7" xfId="5" applyFont="1" applyFill="1" applyBorder="1" applyAlignment="1">
      <alignment horizontal="center" vertical="center"/>
    </xf>
    <xf numFmtId="164" fontId="9" fillId="0" borderId="12" xfId="5" applyFont="1" applyFill="1" applyBorder="1" applyAlignment="1">
      <alignment horizontal="center" vertical="center"/>
    </xf>
    <xf numFmtId="164" fontId="9" fillId="0" borderId="13" xfId="5" applyFont="1" applyFill="1" applyBorder="1" applyAlignment="1">
      <alignment horizontal="center" vertical="center"/>
    </xf>
    <xf numFmtId="164" fontId="9" fillId="0" borderId="27" xfId="5" applyFont="1" applyFill="1" applyBorder="1" applyAlignment="1">
      <alignment horizontal="center" vertical="center"/>
    </xf>
    <xf numFmtId="164" fontId="9" fillId="0" borderId="29" xfId="5" applyFont="1" applyFill="1" applyBorder="1" applyAlignment="1">
      <alignment horizontal="center" vertical="center"/>
    </xf>
    <xf numFmtId="0" fontId="10" fillId="0" borderId="8" xfId="10" applyFont="1" applyBorder="1" applyAlignment="1">
      <alignment horizontal="center" vertical="center"/>
    </xf>
    <xf numFmtId="0" fontId="10" fillId="0" borderId="9" xfId="10" applyFont="1" applyBorder="1" applyAlignment="1">
      <alignment horizontal="center" vertical="center"/>
    </xf>
    <xf numFmtId="0" fontId="14" fillId="0" borderId="4" xfId="10" applyFont="1" applyBorder="1" applyAlignment="1">
      <alignment horizontal="center"/>
    </xf>
    <xf numFmtId="164" fontId="9" fillId="0" borderId="7" xfId="5" applyFont="1" applyFill="1" applyBorder="1" applyAlignment="1">
      <alignment horizontal="center"/>
    </xf>
    <xf numFmtId="164" fontId="9" fillId="0" borderId="31" xfId="5" applyFont="1" applyFill="1" applyBorder="1" applyAlignment="1">
      <alignment horizontal="center"/>
    </xf>
    <xf numFmtId="164" fontId="9" fillId="0" borderId="21" xfId="5" applyFont="1" applyFill="1" applyBorder="1" applyAlignment="1">
      <alignment horizontal="center"/>
    </xf>
    <xf numFmtId="164" fontId="9" fillId="0" borderId="32" xfId="5" applyFont="1" applyFill="1" applyBorder="1" applyAlignment="1">
      <alignment horizontal="center"/>
    </xf>
    <xf numFmtId="169" fontId="13" fillId="0" borderId="0" xfId="5" applyNumberFormat="1" applyFont="1" applyFill="1" applyAlignment="1">
      <alignment horizontal="center"/>
    </xf>
    <xf numFmtId="0" fontId="2" fillId="0" borderId="0" xfId="10" applyFont="1" applyAlignment="1">
      <alignment horizontal="center"/>
    </xf>
    <xf numFmtId="0" fontId="42" fillId="0" borderId="0" xfId="10" applyFont="1" applyAlignment="1">
      <alignment horizontal="center"/>
    </xf>
    <xf numFmtId="164" fontId="8" fillId="0" borderId="4" xfId="5" applyFont="1" applyFill="1" applyBorder="1" applyAlignment="1">
      <alignment horizontal="center"/>
    </xf>
    <xf numFmtId="0" fontId="9" fillId="0" borderId="5" xfId="10" applyFont="1" applyBorder="1" applyAlignment="1">
      <alignment horizontal="center"/>
    </xf>
    <xf numFmtId="0" fontId="5" fillId="0" borderId="6" xfId="10" applyFont="1" applyBorder="1"/>
    <xf numFmtId="0" fontId="5" fillId="0" borderId="9" xfId="10" applyFont="1" applyBorder="1"/>
    <xf numFmtId="0" fontId="9" fillId="0" borderId="33" xfId="10" applyFont="1" applyBorder="1" applyAlignment="1">
      <alignment horizontal="center"/>
    </xf>
    <xf numFmtId="0" fontId="5" fillId="0" borderId="35" xfId="10" applyFont="1" applyBorder="1"/>
    <xf numFmtId="0" fontId="15" fillId="0" borderId="31" xfId="10" applyFont="1" applyBorder="1" applyAlignment="1">
      <alignment horizontal="center"/>
    </xf>
    <xf numFmtId="0" fontId="15" fillId="0" borderId="21" xfId="10" applyFont="1" applyBorder="1" applyAlignment="1">
      <alignment horizontal="center"/>
    </xf>
    <xf numFmtId="0" fontId="15" fillId="0" borderId="57" xfId="10" applyFont="1" applyBorder="1" applyAlignment="1">
      <alignment horizontal="center"/>
    </xf>
    <xf numFmtId="164" fontId="10" fillId="0" borderId="10" xfId="5" applyFont="1" applyFill="1" applyBorder="1" applyAlignment="1">
      <alignment horizontal="center"/>
    </xf>
    <xf numFmtId="164" fontId="10" fillId="0" borderId="11" xfId="5" applyFont="1" applyFill="1" applyBorder="1" applyAlignment="1">
      <alignment horizontal="center"/>
    </xf>
    <xf numFmtId="164" fontId="10" fillId="0" borderId="10" xfId="5" applyFont="1" applyFill="1" applyBorder="1" applyAlignment="1">
      <alignment horizontal="center" vertical="center"/>
    </xf>
    <xf numFmtId="164" fontId="10" fillId="0" borderId="11" xfId="5" applyFont="1" applyFill="1" applyBorder="1" applyAlignment="1">
      <alignment horizontal="center" vertical="center"/>
    </xf>
    <xf numFmtId="164" fontId="9" fillId="0" borderId="13" xfId="5" applyFont="1" applyFill="1" applyBorder="1" applyAlignment="1">
      <alignment horizontal="center"/>
    </xf>
    <xf numFmtId="0" fontId="50" fillId="0" borderId="3" xfId="0" applyFont="1" applyBorder="1" applyAlignment="1">
      <alignment horizontal="center" vertical="center" wrapText="1"/>
    </xf>
    <xf numFmtId="0" fontId="49" fillId="0" borderId="0" xfId="4" applyFont="1" applyAlignment="1">
      <alignment horizontal="center"/>
    </xf>
    <xf numFmtId="0" fontId="50" fillId="0" borderId="3" xfId="0" applyFont="1" applyBorder="1" applyAlignment="1">
      <alignment horizontal="center" vertical="center"/>
    </xf>
    <xf numFmtId="0" fontId="50" fillId="0" borderId="0" xfId="0" applyFont="1" applyAlignment="1">
      <alignment horizontal="center" vertical="top" wrapText="1"/>
    </xf>
    <xf numFmtId="0" fontId="59" fillId="0" borderId="4" xfId="0" applyFont="1" applyBorder="1" applyAlignment="1">
      <alignment horizontal="center" vertical="top" wrapText="1"/>
    </xf>
    <xf numFmtId="167" fontId="50" fillId="2" borderId="1" xfId="5" applyNumberFormat="1" applyFont="1" applyFill="1" applyBorder="1" applyAlignment="1">
      <alignment horizontal="center" vertical="center"/>
    </xf>
    <xf numFmtId="167" fontId="50" fillId="2" borderId="2" xfId="5" applyNumberFormat="1" applyFont="1" applyFill="1" applyBorder="1" applyAlignment="1">
      <alignment horizontal="center" vertical="center"/>
    </xf>
    <xf numFmtId="164" fontId="50" fillId="0" borderId="0" xfId="4" applyNumberFormat="1" applyFont="1"/>
  </cellXfs>
  <cellStyles count="26">
    <cellStyle name="Comma" xfId="13" builtinId="3"/>
    <cellStyle name="Comma [0]" xfId="1" builtinId="6"/>
    <cellStyle name="Comma [0] 2" xfId="14" xr:uid="{EF0DB737-76FB-4767-AFEA-A737D9C34D8B}"/>
    <cellStyle name="Comma [0] 2 2 2" xfId="5" xr:uid="{00000000-0005-0000-0000-000002000000}"/>
    <cellStyle name="Comma [0] 2 2 2 2" xfId="15" xr:uid="{FF2637D7-6E6D-43AA-9C44-44CB13000CC3}"/>
    <cellStyle name="Comma [0] 3" xfId="23" xr:uid="{7B377216-6145-4CF0-96D3-E6773728B81F}"/>
    <cellStyle name="Comma 2" xfId="18" xr:uid="{1F830BEF-BF0D-4ACC-8322-F0F6AC20830A}"/>
    <cellStyle name="Comma 2 2 2" xfId="6" xr:uid="{00000000-0005-0000-0000-000003000000}"/>
    <cellStyle name="Comma 2 2 2 2" xfId="16" xr:uid="{6612C240-B068-4B72-81EA-5A5249762BEC}"/>
    <cellStyle name="Comma 3" xfId="7" xr:uid="{00000000-0005-0000-0000-000004000000}"/>
    <cellStyle name="Comma 3 2" xfId="17" xr:uid="{7BA36D82-0591-4B51-A62D-EB8402CD9696}"/>
    <cellStyle name="Comma 4" xfId="19" xr:uid="{FCD6E646-503C-4208-9777-C241323FE4A3}"/>
    <cellStyle name="Comma 5" xfId="20" xr:uid="{993DC6E4-43B5-4AC8-8542-231C201AB488}"/>
    <cellStyle name="Comma 6" xfId="21" xr:uid="{44D6813D-5E6B-4022-A040-D3A5B24BDF3C}"/>
    <cellStyle name="Comma 7" xfId="22" xr:uid="{66CCDC5C-B749-4012-BF7F-7ECA4318AF30}"/>
    <cellStyle name="Comma 8" xfId="24" xr:uid="{3038743D-410C-4F86-A6F6-53D8E8F4FD13}"/>
    <cellStyle name="Comma 9" xfId="25" xr:uid="{623A95B8-ACA4-45C8-91A3-26C3ED482FC8}"/>
    <cellStyle name="Hyperlink" xfId="2" builtinId="8"/>
    <cellStyle name="Hyperlink 2 2" xfId="8" xr:uid="{00000000-0005-0000-0000-000006000000}"/>
    <cellStyle name="Normal" xfId="0" builtinId="0"/>
    <cellStyle name="Normal 14" xfId="9" xr:uid="{00000000-0005-0000-0000-000008000000}"/>
    <cellStyle name="Normal 15 2" xfId="4" xr:uid="{00000000-0005-0000-0000-000009000000}"/>
    <cellStyle name="Normal 2 2" xfId="10" xr:uid="{00000000-0005-0000-0000-00000A000000}"/>
    <cellStyle name="Normal_NBM 2000 (titip)" xfId="3" xr:uid="{00000000-0005-0000-0000-00000B000000}"/>
    <cellStyle name="Normal_NBM 2000 (titip) 2 2" xfId="11" xr:uid="{00000000-0005-0000-0000-00000C000000}"/>
    <cellStyle name="Normal_Tabel 2006 - Angka Sementara 2 2 2" xfId="12" xr:uid="{00000000-0005-0000-0000-00000D000000}"/>
  </cellStyles>
  <dxfs count="0"/>
  <tableStyles count="0" defaultTableStyle="TableStyleMedium2" defaultPivotStyle="PivotStyleLight16"/>
  <colors>
    <mruColors>
      <color rgb="FFFFFFFF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K184"/>
  <sheetViews>
    <sheetView zoomScale="63" zoomScaleNormal="130" workbookViewId="0">
      <selection activeCell="C166" sqref="C166"/>
    </sheetView>
  </sheetViews>
  <sheetFormatPr defaultColWidth="9.1796875" defaultRowHeight="13"/>
  <cols>
    <col min="1" max="1" width="3.54296875" style="234" customWidth="1"/>
    <col min="2" max="2" width="46.1796875" style="234" customWidth="1"/>
    <col min="3" max="3" width="13.7265625" style="273" customWidth="1"/>
    <col min="4" max="4" width="11.54296875" style="234" customWidth="1"/>
    <col min="5" max="5" width="15.453125" style="273" customWidth="1"/>
    <col min="6" max="6" width="5.453125" style="234" customWidth="1"/>
    <col min="7" max="7" width="26.453125" style="234" customWidth="1"/>
    <col min="8" max="8" width="14.81640625" style="234" customWidth="1"/>
    <col min="9" max="9" width="19" style="234" customWidth="1"/>
    <col min="10" max="10" width="12.26953125" style="234" customWidth="1"/>
    <col min="11" max="11" width="14" style="234" customWidth="1"/>
    <col min="12" max="16384" width="9.1796875" style="234"/>
  </cols>
  <sheetData>
    <row r="1" spans="1:11">
      <c r="A1" s="446" t="s">
        <v>0</v>
      </c>
      <c r="B1" s="446"/>
      <c r="C1" s="446"/>
      <c r="D1" s="446"/>
      <c r="E1" s="446"/>
      <c r="F1" s="346"/>
      <c r="G1" s="346"/>
      <c r="H1" s="346"/>
      <c r="I1" s="346"/>
      <c r="J1" s="346"/>
      <c r="K1" s="346"/>
    </row>
    <row r="2" spans="1:11">
      <c r="A2" s="446" t="s">
        <v>468</v>
      </c>
      <c r="B2" s="446"/>
      <c r="C2" s="446"/>
      <c r="D2" s="446"/>
      <c r="E2" s="446"/>
      <c r="F2" s="346"/>
      <c r="G2" s="346"/>
      <c r="H2" s="346"/>
      <c r="I2" s="346"/>
      <c r="J2" s="346"/>
      <c r="K2" s="346"/>
    </row>
    <row r="3" spans="1:11">
      <c r="A3" s="447" t="s">
        <v>578</v>
      </c>
      <c r="B3" s="447"/>
      <c r="C3" s="447"/>
      <c r="D3" s="447"/>
      <c r="E3" s="447"/>
      <c r="F3" s="346"/>
      <c r="G3" s="346"/>
      <c r="H3" s="346"/>
      <c r="I3" s="346"/>
      <c r="J3" s="346"/>
      <c r="K3" s="346"/>
    </row>
    <row r="4" spans="1:11" ht="13.5" thickBot="1">
      <c r="A4" s="347"/>
      <c r="B4" s="348"/>
      <c r="C4" s="349"/>
      <c r="D4" s="350"/>
      <c r="E4" s="349"/>
      <c r="F4" s="346"/>
      <c r="G4" s="346"/>
      <c r="H4" s="346"/>
      <c r="I4" s="346"/>
      <c r="J4" s="346"/>
      <c r="K4" s="346"/>
    </row>
    <row r="5" spans="1:11">
      <c r="A5" s="456" t="s">
        <v>2</v>
      </c>
      <c r="B5" s="457"/>
      <c r="C5" s="450" t="s">
        <v>3</v>
      </c>
      <c r="D5" s="451" t="s">
        <v>4</v>
      </c>
      <c r="E5" s="450" t="s">
        <v>454</v>
      </c>
      <c r="F5" s="346"/>
      <c r="G5" s="351" t="s">
        <v>457</v>
      </c>
      <c r="H5" s="352">
        <v>2048480</v>
      </c>
      <c r="I5" s="346"/>
      <c r="J5" s="346"/>
      <c r="K5" s="346"/>
    </row>
    <row r="6" spans="1:11" ht="13.5" thickBot="1">
      <c r="A6" s="458"/>
      <c r="B6" s="459"/>
      <c r="C6" s="450"/>
      <c r="D6" s="451"/>
      <c r="E6" s="450"/>
      <c r="F6" s="346"/>
      <c r="G6" s="353" t="s">
        <v>577</v>
      </c>
      <c r="H6" s="354" t="s">
        <v>467</v>
      </c>
      <c r="I6" s="346"/>
      <c r="J6" s="346"/>
      <c r="K6" s="346"/>
    </row>
    <row r="7" spans="1:11">
      <c r="A7" s="458"/>
      <c r="B7" s="459"/>
      <c r="C7" s="450"/>
      <c r="D7" s="451"/>
      <c r="E7" s="450"/>
      <c r="F7" s="346"/>
      <c r="G7" s="346"/>
      <c r="H7" s="346"/>
      <c r="I7" s="346"/>
      <c r="J7" s="346"/>
      <c r="K7" s="346"/>
    </row>
    <row r="8" spans="1:11">
      <c r="A8" s="452" t="s">
        <v>5</v>
      </c>
      <c r="B8" s="453"/>
      <c r="C8" s="450"/>
      <c r="D8" s="451"/>
      <c r="E8" s="450"/>
      <c r="F8" s="346"/>
      <c r="G8" s="346"/>
      <c r="H8" s="346"/>
      <c r="I8" s="346"/>
      <c r="J8" s="346"/>
      <c r="K8" s="346"/>
    </row>
    <row r="9" spans="1:11">
      <c r="A9" s="452"/>
      <c r="B9" s="453"/>
      <c r="C9" s="450"/>
      <c r="D9" s="451"/>
      <c r="E9" s="450"/>
      <c r="F9" s="346"/>
      <c r="G9" s="346"/>
      <c r="H9" s="426"/>
      <c r="I9" s="346"/>
      <c r="J9" s="346"/>
      <c r="K9" s="346"/>
    </row>
    <row r="10" spans="1:11">
      <c r="A10" s="454"/>
      <c r="B10" s="455"/>
      <c r="C10" s="450"/>
      <c r="D10" s="451"/>
      <c r="E10" s="450"/>
      <c r="F10" s="346"/>
      <c r="G10" s="346"/>
      <c r="H10" s="346"/>
      <c r="I10" s="346"/>
      <c r="J10" s="346"/>
      <c r="K10" s="346"/>
    </row>
    <row r="11" spans="1:11">
      <c r="A11" s="448">
        <v>-1</v>
      </c>
      <c r="B11" s="449"/>
      <c r="C11" s="355"/>
      <c r="D11" s="356"/>
      <c r="E11" s="355"/>
      <c r="F11" s="346"/>
      <c r="G11" s="346"/>
      <c r="H11" s="346"/>
      <c r="I11" s="346"/>
      <c r="J11" s="346"/>
      <c r="K11" s="346"/>
    </row>
    <row r="12" spans="1:11">
      <c r="A12" s="357" t="s">
        <v>469</v>
      </c>
      <c r="B12" s="358"/>
      <c r="C12" s="359"/>
      <c r="D12" s="360"/>
      <c r="E12" s="359"/>
      <c r="F12" s="346"/>
      <c r="G12" s="346"/>
      <c r="H12" s="346"/>
      <c r="I12" s="346"/>
      <c r="J12" s="346"/>
      <c r="K12" s="346"/>
    </row>
    <row r="13" spans="1:11">
      <c r="A13" s="361"/>
      <c r="B13" s="362" t="s">
        <v>7</v>
      </c>
      <c r="C13" s="363">
        <v>499618.75</v>
      </c>
      <c r="D13" s="360">
        <v>1</v>
      </c>
      <c r="E13" s="359">
        <f>C13*D13</f>
        <v>499618.75</v>
      </c>
      <c r="F13" s="346"/>
      <c r="G13" s="364"/>
      <c r="H13" s="346" t="s">
        <v>8</v>
      </c>
      <c r="I13" s="346"/>
      <c r="J13" s="346"/>
      <c r="K13" s="346"/>
    </row>
    <row r="14" spans="1:11">
      <c r="A14" s="361"/>
      <c r="B14" s="362" t="s">
        <v>9</v>
      </c>
      <c r="C14" s="359">
        <f>'Tabel NBM'!L13</f>
        <v>472839.185</v>
      </c>
      <c r="D14" s="365">
        <v>0.68679999999999997</v>
      </c>
      <c r="E14" s="425">
        <f>C14*D14</f>
        <v>324745.95225799998</v>
      </c>
      <c r="F14" s="346"/>
      <c r="G14" s="346"/>
      <c r="H14" s="346"/>
      <c r="I14" s="346"/>
      <c r="J14" s="346"/>
      <c r="K14" s="346"/>
    </row>
    <row r="15" spans="1:11" ht="13.5" thickBot="1">
      <c r="A15" s="361"/>
      <c r="B15" s="362" t="s">
        <v>470</v>
      </c>
      <c r="C15" s="359">
        <v>97425</v>
      </c>
      <c r="D15" s="366">
        <v>0.87</v>
      </c>
      <c r="E15" s="359">
        <f>C15*D15</f>
        <v>84759.75</v>
      </c>
      <c r="F15" s="346"/>
      <c r="G15" s="346"/>
      <c r="H15" s="346"/>
      <c r="I15" s="345" t="s">
        <v>442</v>
      </c>
      <c r="J15" s="345" t="s">
        <v>443</v>
      </c>
      <c r="K15" s="367" t="s">
        <v>461</v>
      </c>
    </row>
    <row r="16" spans="1:11">
      <c r="A16" s="361"/>
      <c r="B16" s="362" t="s">
        <v>471</v>
      </c>
      <c r="C16" s="359"/>
      <c r="D16" s="360"/>
      <c r="E16" s="359">
        <f t="shared" ref="E16:E18" si="0">C16*D16</f>
        <v>0</v>
      </c>
      <c r="F16" s="346"/>
      <c r="G16" s="368" t="s">
        <v>444</v>
      </c>
      <c r="H16" s="369" t="s">
        <v>458</v>
      </c>
      <c r="I16" s="369"/>
      <c r="J16" s="370"/>
      <c r="K16" s="371">
        <f>I16*103.46%*J16/1000</f>
        <v>0</v>
      </c>
    </row>
    <row r="17" spans="1:11" ht="13.5" thickBot="1">
      <c r="A17" s="361"/>
      <c r="B17" s="362" t="s">
        <v>472</v>
      </c>
      <c r="C17" s="359"/>
      <c r="D17" s="360"/>
      <c r="E17" s="359">
        <f t="shared" si="0"/>
        <v>0</v>
      </c>
      <c r="F17" s="346"/>
      <c r="G17" s="372"/>
      <c r="H17" s="373" t="s">
        <v>466</v>
      </c>
      <c r="I17" s="373"/>
      <c r="J17" s="374"/>
      <c r="K17" s="354">
        <f>I17*J17/1000</f>
        <v>0</v>
      </c>
    </row>
    <row r="18" spans="1:11">
      <c r="A18" s="361"/>
      <c r="B18" s="362" t="s">
        <v>473</v>
      </c>
      <c r="C18" s="359"/>
      <c r="D18" s="366">
        <v>0.72</v>
      </c>
      <c r="E18" s="359">
        <f t="shared" si="0"/>
        <v>0</v>
      </c>
      <c r="F18" s="346"/>
      <c r="G18" s="375" t="s">
        <v>441</v>
      </c>
      <c r="H18" s="376" t="s">
        <v>459</v>
      </c>
      <c r="I18" s="376"/>
      <c r="J18" s="370"/>
      <c r="K18" s="377">
        <f>I18*105%*J18/1000</f>
        <v>0</v>
      </c>
    </row>
    <row r="19" spans="1:11" ht="13.5" thickBot="1">
      <c r="A19" s="361"/>
      <c r="B19" s="362"/>
      <c r="C19" s="359"/>
      <c r="D19" s="360"/>
      <c r="E19" s="359"/>
      <c r="F19" s="346"/>
      <c r="G19" s="378"/>
      <c r="H19" s="373" t="s">
        <v>445</v>
      </c>
      <c r="I19" s="373"/>
      <c r="J19" s="374"/>
      <c r="K19" s="354">
        <f>I19*J19/1000</f>
        <v>0</v>
      </c>
    </row>
    <row r="20" spans="1:11" ht="13.5" thickBot="1">
      <c r="A20" s="379" t="s">
        <v>474</v>
      </c>
      <c r="B20" s="362"/>
      <c r="C20" s="359"/>
      <c r="D20" s="360"/>
      <c r="E20" s="359"/>
      <c r="F20" s="346"/>
      <c r="G20" s="346"/>
      <c r="H20" s="346"/>
      <c r="I20" s="346" t="s">
        <v>463</v>
      </c>
      <c r="J20" s="380" t="s">
        <v>464</v>
      </c>
      <c r="K20" s="346" t="s">
        <v>462</v>
      </c>
    </row>
    <row r="21" spans="1:11">
      <c r="A21" s="361"/>
      <c r="B21" s="362" t="s">
        <v>475</v>
      </c>
      <c r="C21" s="381"/>
      <c r="D21" s="360">
        <v>1</v>
      </c>
      <c r="E21" s="359">
        <f t="shared" ref="E21:E26" si="1">C21*D21</f>
        <v>0</v>
      </c>
      <c r="F21" s="346"/>
      <c r="G21" s="382" t="s">
        <v>460</v>
      </c>
      <c r="H21" s="383"/>
      <c r="I21" s="384">
        <v>0.19</v>
      </c>
      <c r="J21" s="370">
        <f>10%*I21</f>
        <v>1.9000000000000003E-2</v>
      </c>
      <c r="K21" s="377">
        <f>I21+J21</f>
        <v>0.20900000000000002</v>
      </c>
    </row>
    <row r="22" spans="1:11" ht="13.5" thickBot="1">
      <c r="A22" s="361"/>
      <c r="B22" s="362" t="s">
        <v>476</v>
      </c>
      <c r="C22" s="381">
        <v>89465.12</v>
      </c>
      <c r="D22" s="360">
        <v>1</v>
      </c>
      <c r="E22" s="359">
        <f>C22*D22</f>
        <v>89465.12</v>
      </c>
      <c r="F22" s="346"/>
      <c r="G22" s="385" t="s">
        <v>446</v>
      </c>
      <c r="H22" s="386"/>
      <c r="I22" s="386"/>
      <c r="J22" s="374"/>
      <c r="K22" s="354"/>
    </row>
    <row r="23" spans="1:11">
      <c r="A23" s="361"/>
      <c r="B23" s="362" t="s">
        <v>17</v>
      </c>
      <c r="C23" s="359"/>
      <c r="D23" s="387">
        <v>1.7500000000000002E-2</v>
      </c>
      <c r="E23" s="359">
        <f>C23*D23</f>
        <v>0</v>
      </c>
      <c r="F23" s="346"/>
      <c r="G23" s="346"/>
      <c r="H23" s="346"/>
      <c r="I23" s="346"/>
      <c r="J23" s="346"/>
      <c r="K23" s="346"/>
    </row>
    <row r="24" spans="1:11">
      <c r="A24" s="361"/>
      <c r="B24" s="362" t="s">
        <v>18</v>
      </c>
      <c r="C24" s="359"/>
      <c r="D24" s="388">
        <v>0.2051</v>
      </c>
      <c r="E24" s="359">
        <f t="shared" si="1"/>
        <v>0</v>
      </c>
      <c r="F24" s="346"/>
      <c r="G24" s="346"/>
      <c r="H24" s="346"/>
      <c r="I24" s="346"/>
      <c r="J24" s="346"/>
      <c r="K24" s="346"/>
    </row>
    <row r="25" spans="1:11">
      <c r="A25" s="361"/>
      <c r="B25" s="362" t="s">
        <v>19</v>
      </c>
      <c r="C25" s="381"/>
      <c r="D25" s="366">
        <v>1</v>
      </c>
      <c r="E25" s="359">
        <f t="shared" si="1"/>
        <v>0</v>
      </c>
      <c r="F25" s="346"/>
      <c r="G25" s="346"/>
      <c r="H25" s="346"/>
      <c r="I25" s="346"/>
      <c r="J25" s="346"/>
      <c r="K25" s="346"/>
    </row>
    <row r="26" spans="1:11" ht="26">
      <c r="A26" s="361"/>
      <c r="B26" s="389" t="s">
        <v>20</v>
      </c>
      <c r="C26" s="359"/>
      <c r="D26" s="360"/>
      <c r="E26" s="359">
        <f t="shared" si="1"/>
        <v>0</v>
      </c>
      <c r="F26" s="346"/>
      <c r="G26" s="346"/>
      <c r="H26" s="346"/>
      <c r="I26" s="346"/>
      <c r="J26" s="346"/>
      <c r="K26" s="346"/>
    </row>
    <row r="27" spans="1:11">
      <c r="A27" s="361"/>
      <c r="B27" s="362"/>
      <c r="C27" s="359"/>
      <c r="D27" s="360"/>
      <c r="E27" s="359"/>
      <c r="F27" s="346"/>
      <c r="G27" s="346"/>
      <c r="H27" s="346"/>
      <c r="I27" s="346"/>
      <c r="J27" s="346"/>
      <c r="K27" s="346"/>
    </row>
    <row r="28" spans="1:11">
      <c r="A28" s="390" t="s">
        <v>477</v>
      </c>
      <c r="B28" s="362"/>
      <c r="C28" s="359"/>
      <c r="D28" s="360"/>
      <c r="E28" s="359"/>
      <c r="F28" s="346"/>
      <c r="G28" s="346"/>
      <c r="H28" s="346"/>
      <c r="I28" s="391"/>
      <c r="J28" s="346"/>
      <c r="K28" s="346"/>
    </row>
    <row r="29" spans="1:11">
      <c r="A29" s="361"/>
      <c r="B29" s="362" t="s">
        <v>478</v>
      </c>
      <c r="C29" s="359"/>
      <c r="D29" s="360">
        <v>1</v>
      </c>
      <c r="E29" s="359">
        <f>C29*D29</f>
        <v>0</v>
      </c>
      <c r="F29" s="346"/>
      <c r="G29" s="346"/>
      <c r="H29" s="346"/>
      <c r="I29" s="346"/>
      <c r="J29" s="346"/>
      <c r="K29" s="346"/>
    </row>
    <row r="30" spans="1:11">
      <c r="A30" s="361"/>
      <c r="B30" s="362" t="s">
        <v>479</v>
      </c>
      <c r="C30" s="359">
        <v>639</v>
      </c>
      <c r="D30" s="360">
        <v>1</v>
      </c>
      <c r="E30" s="359">
        <f>C30*D30</f>
        <v>639</v>
      </c>
      <c r="F30" s="346"/>
      <c r="G30" s="346"/>
      <c r="H30" s="346"/>
      <c r="I30" s="346"/>
      <c r="J30" s="346"/>
      <c r="K30" s="346"/>
    </row>
    <row r="31" spans="1:11">
      <c r="A31" s="361"/>
      <c r="B31" s="362"/>
      <c r="C31" s="359"/>
      <c r="D31" s="360"/>
      <c r="E31" s="359"/>
      <c r="F31" s="346"/>
      <c r="G31" s="346"/>
      <c r="H31" s="346"/>
      <c r="I31" s="346"/>
      <c r="J31" s="346"/>
      <c r="K31" s="346"/>
    </row>
    <row r="32" spans="1:11">
      <c r="A32" s="390" t="s">
        <v>24</v>
      </c>
      <c r="B32" s="392"/>
      <c r="C32" s="359"/>
      <c r="D32" s="360"/>
      <c r="E32" s="359"/>
      <c r="F32" s="346"/>
      <c r="G32" s="346"/>
      <c r="H32" s="346"/>
      <c r="I32" s="346"/>
      <c r="J32" s="346"/>
      <c r="K32" s="346"/>
    </row>
    <row r="33" spans="1:11">
      <c r="A33" s="390"/>
      <c r="B33" s="393" t="s">
        <v>25</v>
      </c>
      <c r="C33" s="359"/>
      <c r="D33" s="360"/>
      <c r="E33" s="359"/>
      <c r="F33" s="346"/>
      <c r="G33" s="346"/>
      <c r="H33" s="346"/>
      <c r="I33" s="346"/>
      <c r="J33" s="346"/>
      <c r="K33" s="346"/>
    </row>
    <row r="34" spans="1:11">
      <c r="A34" s="361"/>
      <c r="B34" s="362" t="s">
        <v>26</v>
      </c>
      <c r="C34" s="359"/>
      <c r="D34" s="360"/>
      <c r="E34" s="359">
        <f t="shared" ref="E34:E39" si="2">C34*D34</f>
        <v>0</v>
      </c>
      <c r="F34" s="346"/>
      <c r="G34" s="346"/>
      <c r="H34" s="346"/>
      <c r="I34" s="345" t="s">
        <v>442</v>
      </c>
      <c r="J34" s="345" t="s">
        <v>443</v>
      </c>
      <c r="K34" s="367" t="s">
        <v>465</v>
      </c>
    </row>
    <row r="35" spans="1:11">
      <c r="A35" s="361"/>
      <c r="B35" s="362" t="s">
        <v>27</v>
      </c>
      <c r="C35" s="381"/>
      <c r="D35" s="360">
        <v>1</v>
      </c>
      <c r="E35" s="359">
        <f t="shared" si="2"/>
        <v>0</v>
      </c>
      <c r="F35" s="346"/>
      <c r="G35" s="394" t="str">
        <f>B35</f>
        <v>Kacang tanah lepas kulit/Groundnuts shelled</v>
      </c>
      <c r="H35" s="395" t="s">
        <v>445</v>
      </c>
      <c r="I35" s="396"/>
      <c r="J35" s="396"/>
      <c r="K35" s="396">
        <f>I35*J35/1000</f>
        <v>0</v>
      </c>
    </row>
    <row r="36" spans="1:11">
      <c r="A36" s="361"/>
      <c r="B36" s="362" t="s">
        <v>480</v>
      </c>
      <c r="C36" s="381"/>
      <c r="D36" s="360">
        <v>1</v>
      </c>
      <c r="E36" s="359">
        <f t="shared" si="2"/>
        <v>0</v>
      </c>
      <c r="F36" s="346"/>
      <c r="G36" s="397" t="str">
        <f>B36</f>
        <v>Kedelai/Soyabeans</v>
      </c>
      <c r="H36" s="398" t="s">
        <v>445</v>
      </c>
      <c r="I36" s="399"/>
      <c r="J36" s="399"/>
      <c r="K36" s="399">
        <f>I36*J36/1000</f>
        <v>0</v>
      </c>
    </row>
    <row r="37" spans="1:11">
      <c r="A37" s="361"/>
      <c r="B37" s="362" t="s">
        <v>481</v>
      </c>
      <c r="C37" s="381"/>
      <c r="D37" s="360">
        <v>1</v>
      </c>
      <c r="E37" s="359">
        <f t="shared" si="2"/>
        <v>0</v>
      </c>
      <c r="F37" s="346"/>
      <c r="G37" s="400" t="str">
        <f>B37</f>
        <v>Kacang hijau/Mungbean</v>
      </c>
      <c r="H37" s="401" t="s">
        <v>445</v>
      </c>
      <c r="I37" s="402"/>
      <c r="J37" s="402"/>
      <c r="K37" s="402">
        <f>I37*J37/1000</f>
        <v>0</v>
      </c>
    </row>
    <row r="38" spans="1:11">
      <c r="A38" s="361"/>
      <c r="B38" s="362" t="s">
        <v>30</v>
      </c>
      <c r="C38" s="359">
        <v>3247</v>
      </c>
      <c r="D38" s="360">
        <v>1</v>
      </c>
      <c r="E38" s="359">
        <f t="shared" si="2"/>
        <v>3247</v>
      </c>
      <c r="F38" s="346"/>
      <c r="G38" s="346"/>
      <c r="H38" s="346"/>
      <c r="I38" s="346"/>
      <c r="J38" s="346"/>
      <c r="K38" s="346"/>
    </row>
    <row r="39" spans="1:11">
      <c r="A39" s="361"/>
      <c r="B39" s="362" t="s">
        <v>31</v>
      </c>
      <c r="C39" s="381"/>
      <c r="D39" s="360">
        <v>1</v>
      </c>
      <c r="E39" s="359">
        <f t="shared" si="2"/>
        <v>0</v>
      </c>
      <c r="F39" s="346"/>
      <c r="G39" s="346"/>
      <c r="H39" s="346"/>
      <c r="I39" s="346"/>
      <c r="J39" s="346"/>
      <c r="K39" s="346"/>
    </row>
    <row r="40" spans="1:11">
      <c r="A40" s="361"/>
      <c r="B40" s="362"/>
      <c r="C40" s="359"/>
      <c r="D40" s="360"/>
      <c r="E40" s="359"/>
      <c r="F40" s="346"/>
      <c r="G40" s="346"/>
      <c r="H40" s="346"/>
      <c r="I40" s="346"/>
      <c r="J40" s="346"/>
      <c r="K40" s="346"/>
    </row>
    <row r="41" spans="1:11">
      <c r="A41" s="390" t="s">
        <v>482</v>
      </c>
      <c r="B41" s="362"/>
      <c r="C41" s="359"/>
      <c r="D41" s="360"/>
      <c r="E41" s="359"/>
      <c r="F41" s="346"/>
      <c r="G41" s="346"/>
      <c r="H41" s="346"/>
      <c r="I41" s="346"/>
      <c r="J41" s="346"/>
      <c r="K41" s="346"/>
    </row>
    <row r="42" spans="1:11">
      <c r="A42" s="361"/>
      <c r="B42" s="403" t="s">
        <v>483</v>
      </c>
      <c r="C42" s="404">
        <v>629.42999999999995</v>
      </c>
      <c r="D42" s="360">
        <v>1</v>
      </c>
      <c r="E42" s="359">
        <f>C42*D42</f>
        <v>629.42999999999995</v>
      </c>
      <c r="F42" s="346"/>
      <c r="G42" s="346"/>
      <c r="H42" s="346"/>
      <c r="I42" s="346"/>
      <c r="J42" s="346"/>
      <c r="K42" s="346"/>
    </row>
    <row r="43" spans="1:11">
      <c r="A43" s="361"/>
      <c r="B43" s="403" t="s">
        <v>484</v>
      </c>
      <c r="C43" s="404">
        <v>225.5</v>
      </c>
      <c r="D43" s="360">
        <v>1</v>
      </c>
      <c r="E43" s="359">
        <f t="shared" ref="E43:E79" si="3">C43*D43</f>
        <v>225.5</v>
      </c>
      <c r="F43" s="346"/>
      <c r="G43" s="346"/>
      <c r="H43" s="346"/>
      <c r="I43" s="346"/>
      <c r="J43" s="346"/>
      <c r="K43" s="346"/>
    </row>
    <row r="44" spans="1:11">
      <c r="A44" s="361"/>
      <c r="B44" s="403" t="s">
        <v>485</v>
      </c>
      <c r="C44" s="404">
        <v>1925.7</v>
      </c>
      <c r="D44" s="360">
        <v>1</v>
      </c>
      <c r="E44" s="359">
        <f t="shared" si="3"/>
        <v>1925.7</v>
      </c>
      <c r="F44" s="346"/>
      <c r="G44" s="346"/>
      <c r="H44" s="346" t="s">
        <v>453</v>
      </c>
      <c r="I44" s="346"/>
      <c r="J44" s="346"/>
      <c r="K44" s="346"/>
    </row>
    <row r="45" spans="1:11">
      <c r="A45" s="361"/>
      <c r="B45" s="403" t="s">
        <v>486</v>
      </c>
      <c r="C45" s="404">
        <v>3858.35</v>
      </c>
      <c r="D45" s="360">
        <v>1</v>
      </c>
      <c r="E45" s="359">
        <f t="shared" si="3"/>
        <v>3858.35</v>
      </c>
      <c r="F45" s="346"/>
      <c r="G45" s="346"/>
      <c r="H45" s="346"/>
      <c r="I45" s="346"/>
      <c r="J45" s="346"/>
      <c r="K45" s="346"/>
    </row>
    <row r="46" spans="1:11">
      <c r="A46" s="361"/>
      <c r="B46" s="403" t="s">
        <v>487</v>
      </c>
      <c r="C46" s="404">
        <v>1306.3</v>
      </c>
      <c r="D46" s="360">
        <v>1</v>
      </c>
      <c r="E46" s="359">
        <f t="shared" si="3"/>
        <v>1306.3</v>
      </c>
      <c r="F46" s="346"/>
      <c r="G46" s="346"/>
      <c r="H46" s="346"/>
      <c r="I46" s="346"/>
      <c r="J46" s="346"/>
      <c r="K46" s="346"/>
    </row>
    <row r="47" spans="1:11">
      <c r="A47" s="361"/>
      <c r="B47" s="403" t="s">
        <v>488</v>
      </c>
      <c r="C47" s="404">
        <v>771</v>
      </c>
      <c r="D47" s="360">
        <v>1</v>
      </c>
      <c r="E47" s="359">
        <f t="shared" si="3"/>
        <v>771</v>
      </c>
      <c r="F47" s="346"/>
      <c r="G47" s="346"/>
      <c r="H47" s="346"/>
      <c r="I47" s="346"/>
      <c r="J47" s="346"/>
      <c r="K47" s="346"/>
    </row>
    <row r="48" spans="1:11">
      <c r="A48" s="361"/>
      <c r="B48" s="403" t="s">
        <v>489</v>
      </c>
      <c r="C48" s="404">
        <v>1806</v>
      </c>
      <c r="D48" s="360">
        <v>1</v>
      </c>
      <c r="E48" s="359">
        <f t="shared" si="3"/>
        <v>1806</v>
      </c>
      <c r="F48" s="346"/>
      <c r="G48" s="346"/>
      <c r="H48" s="346"/>
      <c r="I48" s="346"/>
      <c r="J48" s="346"/>
      <c r="K48" s="346"/>
    </row>
    <row r="49" spans="1:11">
      <c r="A49" s="361"/>
      <c r="B49" s="403" t="s">
        <v>490</v>
      </c>
      <c r="C49" s="404">
        <v>79.2</v>
      </c>
      <c r="D49" s="360">
        <v>1</v>
      </c>
      <c r="E49" s="359">
        <f t="shared" si="3"/>
        <v>79.2</v>
      </c>
      <c r="F49" s="346"/>
      <c r="G49" s="346"/>
      <c r="H49" s="346"/>
      <c r="I49" s="346"/>
      <c r="J49" s="346"/>
      <c r="K49" s="346"/>
    </row>
    <row r="50" spans="1:11">
      <c r="A50" s="361"/>
      <c r="B50" s="403" t="s">
        <v>491</v>
      </c>
      <c r="C50" s="404">
        <v>1201.3</v>
      </c>
      <c r="D50" s="360">
        <v>1</v>
      </c>
      <c r="E50" s="359">
        <f t="shared" si="3"/>
        <v>1201.3</v>
      </c>
      <c r="F50" s="346"/>
      <c r="G50" s="346"/>
      <c r="H50" s="346"/>
      <c r="I50" s="346"/>
      <c r="J50" s="346"/>
      <c r="K50" s="346"/>
    </row>
    <row r="51" spans="1:11">
      <c r="A51" s="361"/>
      <c r="B51" s="403" t="s">
        <v>492</v>
      </c>
      <c r="C51" s="404">
        <v>11596.5</v>
      </c>
      <c r="D51" s="360">
        <v>1</v>
      </c>
      <c r="E51" s="359">
        <f t="shared" si="3"/>
        <v>11596.5</v>
      </c>
      <c r="F51" s="346"/>
      <c r="G51" s="346"/>
      <c r="H51" s="346"/>
      <c r="I51" s="346"/>
      <c r="J51" s="346"/>
      <c r="K51" s="346"/>
    </row>
    <row r="52" spans="1:11">
      <c r="A52" s="361"/>
      <c r="B52" s="403" t="s">
        <v>493</v>
      </c>
      <c r="C52" s="404">
        <v>372.3</v>
      </c>
      <c r="D52" s="360">
        <v>1</v>
      </c>
      <c r="E52" s="359">
        <f t="shared" si="3"/>
        <v>372.3</v>
      </c>
      <c r="F52" s="346"/>
      <c r="G52" s="346"/>
      <c r="H52" s="346"/>
      <c r="I52" s="346"/>
      <c r="J52" s="346"/>
      <c r="K52" s="346"/>
    </row>
    <row r="53" spans="1:11">
      <c r="A53" s="361"/>
      <c r="B53" s="403" t="s">
        <v>494</v>
      </c>
      <c r="C53" s="404">
        <v>17695.3</v>
      </c>
      <c r="D53" s="360">
        <v>1</v>
      </c>
      <c r="E53" s="359">
        <f t="shared" si="3"/>
        <v>17695.3</v>
      </c>
      <c r="F53" s="346"/>
      <c r="G53" s="346"/>
      <c r="H53" s="346"/>
      <c r="I53" s="346"/>
      <c r="J53" s="346"/>
      <c r="K53" s="346"/>
    </row>
    <row r="54" spans="1:11">
      <c r="A54" s="361"/>
      <c r="B54" s="403" t="s">
        <v>495</v>
      </c>
      <c r="C54" s="404">
        <v>160.69999999999999</v>
      </c>
      <c r="D54" s="360">
        <v>1</v>
      </c>
      <c r="E54" s="359">
        <f t="shared" si="3"/>
        <v>160.69999999999999</v>
      </c>
      <c r="F54" s="346"/>
      <c r="G54" s="346"/>
      <c r="H54" s="346"/>
      <c r="I54" s="346"/>
      <c r="J54" s="346"/>
      <c r="K54" s="346"/>
    </row>
    <row r="55" spans="1:11">
      <c r="A55" s="361"/>
      <c r="B55" s="403" t="s">
        <v>45</v>
      </c>
      <c r="C55" s="404">
        <v>484</v>
      </c>
      <c r="D55" s="360">
        <v>1</v>
      </c>
      <c r="E55" s="359">
        <f t="shared" si="3"/>
        <v>484</v>
      </c>
      <c r="F55" s="346"/>
      <c r="G55" s="346"/>
      <c r="H55" s="346"/>
      <c r="I55" s="346"/>
      <c r="J55" s="346"/>
      <c r="K55" s="346"/>
    </row>
    <row r="56" spans="1:11">
      <c r="A56" s="361"/>
      <c r="B56" s="403" t="s">
        <v>496</v>
      </c>
      <c r="C56" s="404">
        <v>3764</v>
      </c>
      <c r="D56" s="360">
        <v>1</v>
      </c>
      <c r="E56" s="359">
        <f t="shared" si="3"/>
        <v>3764</v>
      </c>
      <c r="F56" s="346"/>
      <c r="G56" s="346"/>
      <c r="H56" s="346"/>
      <c r="I56" s="346"/>
      <c r="J56" s="346"/>
      <c r="K56" s="346"/>
    </row>
    <row r="57" spans="1:11">
      <c r="A57" s="361"/>
      <c r="B57" s="403" t="s">
        <v>497</v>
      </c>
      <c r="C57" s="404">
        <v>1665.3</v>
      </c>
      <c r="D57" s="360">
        <v>1</v>
      </c>
      <c r="E57" s="359">
        <f t="shared" si="3"/>
        <v>1665.3</v>
      </c>
      <c r="F57" s="346"/>
      <c r="G57" s="346"/>
      <c r="H57" s="346"/>
      <c r="I57" s="346"/>
      <c r="J57" s="346"/>
      <c r="K57" s="346"/>
    </row>
    <row r="58" spans="1:11">
      <c r="A58" s="361"/>
      <c r="B58" s="403" t="s">
        <v>498</v>
      </c>
      <c r="C58" s="404">
        <v>1983.65</v>
      </c>
      <c r="D58" s="360">
        <v>1</v>
      </c>
      <c r="E58" s="359">
        <f t="shared" si="3"/>
        <v>1983.65</v>
      </c>
      <c r="F58" s="346"/>
      <c r="G58" s="346"/>
      <c r="H58" s="346"/>
      <c r="I58" s="346"/>
      <c r="J58" s="346"/>
      <c r="K58" s="346"/>
    </row>
    <row r="59" spans="1:11">
      <c r="A59" s="361"/>
      <c r="B59" s="403" t="s">
        <v>499</v>
      </c>
      <c r="C59" s="404">
        <v>277.2</v>
      </c>
      <c r="D59" s="360">
        <v>1</v>
      </c>
      <c r="E59" s="359">
        <f t="shared" si="3"/>
        <v>277.2</v>
      </c>
      <c r="F59" s="346"/>
      <c r="G59" s="346"/>
      <c r="H59" s="346"/>
      <c r="I59" s="346"/>
      <c r="J59" s="346"/>
      <c r="K59" s="346"/>
    </row>
    <row r="60" spans="1:11">
      <c r="A60" s="361"/>
      <c r="B60" s="403" t="s">
        <v>500</v>
      </c>
      <c r="C60" s="404"/>
      <c r="D60" s="360">
        <v>1</v>
      </c>
      <c r="E60" s="359">
        <f t="shared" si="3"/>
        <v>0</v>
      </c>
      <c r="F60" s="346"/>
      <c r="G60" s="346"/>
      <c r="H60" s="346"/>
      <c r="I60" s="346"/>
      <c r="J60" s="346"/>
      <c r="K60" s="346"/>
    </row>
    <row r="61" spans="1:11">
      <c r="A61" s="361"/>
      <c r="B61" s="403" t="s">
        <v>501</v>
      </c>
      <c r="C61" s="404">
        <v>118.9</v>
      </c>
      <c r="D61" s="360">
        <v>1</v>
      </c>
      <c r="E61" s="359">
        <f t="shared" si="3"/>
        <v>118.9</v>
      </c>
      <c r="F61" s="346"/>
      <c r="G61" s="346"/>
      <c r="H61" s="346"/>
      <c r="I61" s="346"/>
      <c r="J61" s="346"/>
      <c r="K61" s="346"/>
    </row>
    <row r="62" spans="1:11">
      <c r="A62" s="361"/>
      <c r="B62" s="403" t="s">
        <v>502</v>
      </c>
      <c r="C62" s="404">
        <v>75.900000000000006</v>
      </c>
      <c r="D62" s="360">
        <v>1</v>
      </c>
      <c r="E62" s="359">
        <f t="shared" si="3"/>
        <v>75.900000000000006</v>
      </c>
      <c r="F62" s="346"/>
      <c r="G62" s="346"/>
      <c r="H62" s="346"/>
      <c r="I62" s="346"/>
      <c r="J62" s="346"/>
      <c r="K62" s="346"/>
    </row>
    <row r="63" spans="1:11">
      <c r="A63" s="361"/>
      <c r="B63" s="403" t="s">
        <v>503</v>
      </c>
      <c r="C63" s="404"/>
      <c r="D63" s="360">
        <v>1</v>
      </c>
      <c r="E63" s="359">
        <f t="shared" si="3"/>
        <v>0</v>
      </c>
      <c r="F63" s="346"/>
      <c r="G63" s="346"/>
      <c r="H63" s="346"/>
      <c r="I63" s="346"/>
      <c r="J63" s="346"/>
      <c r="K63" s="346"/>
    </row>
    <row r="64" spans="1:11">
      <c r="A64" s="361"/>
      <c r="B64" s="403" t="s">
        <v>504</v>
      </c>
      <c r="C64" s="404">
        <v>1.4999999999999999E-2</v>
      </c>
      <c r="D64" s="360">
        <v>1</v>
      </c>
      <c r="E64" s="359">
        <f t="shared" si="3"/>
        <v>1.4999999999999999E-2</v>
      </c>
      <c r="F64" s="346"/>
      <c r="G64" s="346"/>
      <c r="H64" s="346"/>
      <c r="I64" s="346"/>
      <c r="J64" s="346"/>
      <c r="K64" s="346"/>
    </row>
    <row r="65" spans="1:11">
      <c r="A65" s="361"/>
      <c r="B65" s="405" t="s">
        <v>55</v>
      </c>
      <c r="C65" s="406"/>
      <c r="D65" s="360">
        <v>1</v>
      </c>
      <c r="E65" s="359">
        <f t="shared" si="3"/>
        <v>0</v>
      </c>
      <c r="F65" s="346"/>
      <c r="G65" s="346"/>
      <c r="H65" s="346"/>
      <c r="I65" s="346"/>
      <c r="J65" s="346"/>
      <c r="K65" s="346"/>
    </row>
    <row r="66" spans="1:11">
      <c r="A66" s="361"/>
      <c r="B66" s="403" t="s">
        <v>56</v>
      </c>
      <c r="C66" s="407"/>
      <c r="D66" s="360">
        <v>1</v>
      </c>
      <c r="E66" s="359">
        <f t="shared" si="3"/>
        <v>0</v>
      </c>
      <c r="F66" s="346"/>
      <c r="G66" s="346"/>
      <c r="H66" s="346"/>
      <c r="I66" s="346"/>
      <c r="J66" s="346"/>
      <c r="K66" s="346"/>
    </row>
    <row r="67" spans="1:11">
      <c r="A67" s="361"/>
      <c r="B67" s="403" t="s">
        <v>57</v>
      </c>
      <c r="C67" s="404">
        <v>43.2</v>
      </c>
      <c r="D67" s="360">
        <v>1</v>
      </c>
      <c r="E67" s="359">
        <f t="shared" si="3"/>
        <v>43.2</v>
      </c>
      <c r="F67" s="346"/>
      <c r="G67" s="346"/>
      <c r="H67" s="346"/>
      <c r="I67" s="346"/>
      <c r="J67" s="346"/>
      <c r="K67" s="346"/>
    </row>
    <row r="68" spans="1:11">
      <c r="A68" s="361"/>
      <c r="B68" s="403" t="s">
        <v>58</v>
      </c>
      <c r="C68" s="408">
        <v>7.3</v>
      </c>
      <c r="D68" s="360">
        <v>1</v>
      </c>
      <c r="E68" s="359">
        <f t="shared" si="3"/>
        <v>7.3</v>
      </c>
      <c r="F68" s="346"/>
      <c r="G68" s="346"/>
      <c r="H68" s="346"/>
      <c r="I68" s="346"/>
      <c r="J68" s="346"/>
      <c r="K68" s="346"/>
    </row>
    <row r="69" spans="1:11">
      <c r="A69" s="409"/>
      <c r="B69" s="405" t="s">
        <v>59</v>
      </c>
      <c r="C69" s="408"/>
      <c r="D69" s="360">
        <v>1</v>
      </c>
      <c r="E69" s="359">
        <f t="shared" si="3"/>
        <v>0</v>
      </c>
      <c r="F69" s="346"/>
      <c r="G69" s="346"/>
      <c r="H69" s="346"/>
      <c r="I69" s="346"/>
      <c r="J69" s="346"/>
      <c r="K69" s="346"/>
    </row>
    <row r="70" spans="1:11">
      <c r="A70" s="409"/>
      <c r="B70" s="405" t="s">
        <v>60</v>
      </c>
      <c r="C70" s="408"/>
      <c r="D70" s="360">
        <v>1</v>
      </c>
      <c r="E70" s="359">
        <f t="shared" si="3"/>
        <v>0</v>
      </c>
      <c r="F70" s="346"/>
      <c r="G70" s="346"/>
      <c r="H70" s="346"/>
      <c r="I70" s="346"/>
      <c r="J70" s="346"/>
      <c r="K70" s="346"/>
    </row>
    <row r="71" spans="1:11">
      <c r="A71" s="409"/>
      <c r="B71" s="405" t="s">
        <v>61</v>
      </c>
      <c r="C71" s="408"/>
      <c r="D71" s="360">
        <v>1</v>
      </c>
      <c r="E71" s="359">
        <f t="shared" si="3"/>
        <v>0</v>
      </c>
      <c r="F71" s="346"/>
      <c r="G71" s="346"/>
      <c r="H71" s="346"/>
      <c r="I71" s="346"/>
      <c r="J71" s="346"/>
      <c r="K71" s="346"/>
    </row>
    <row r="72" spans="1:11" ht="26">
      <c r="A72" s="409"/>
      <c r="B72" s="405" t="s">
        <v>62</v>
      </c>
      <c r="C72" s="408"/>
      <c r="D72" s="360">
        <v>1</v>
      </c>
      <c r="E72" s="359">
        <f t="shared" si="3"/>
        <v>0</v>
      </c>
      <c r="F72" s="346"/>
      <c r="G72" s="346"/>
      <c r="H72" s="346"/>
      <c r="I72" s="346"/>
      <c r="J72" s="346"/>
      <c r="K72" s="346"/>
    </row>
    <row r="73" spans="1:11">
      <c r="A73" s="409"/>
      <c r="B73" s="405" t="s">
        <v>63</v>
      </c>
      <c r="C73" s="408"/>
      <c r="D73" s="360">
        <v>1</v>
      </c>
      <c r="E73" s="359">
        <f t="shared" si="3"/>
        <v>0</v>
      </c>
      <c r="F73" s="346"/>
      <c r="G73" s="346"/>
      <c r="H73" s="346"/>
      <c r="I73" s="346"/>
      <c r="J73" s="346"/>
      <c r="K73" s="346"/>
    </row>
    <row r="74" spans="1:11">
      <c r="A74" s="409"/>
      <c r="B74" s="405" t="s">
        <v>64</v>
      </c>
      <c r="C74" s="408"/>
      <c r="D74" s="360">
        <v>1</v>
      </c>
      <c r="E74" s="359">
        <f t="shared" si="3"/>
        <v>0</v>
      </c>
      <c r="F74" s="346"/>
      <c r="G74" s="346"/>
      <c r="H74" s="346"/>
      <c r="I74" s="346"/>
      <c r="J74" s="346"/>
      <c r="K74" s="346"/>
    </row>
    <row r="75" spans="1:11">
      <c r="A75" s="409"/>
      <c r="B75" s="405" t="s">
        <v>65</v>
      </c>
      <c r="C75" s="408"/>
      <c r="D75" s="360">
        <v>1</v>
      </c>
      <c r="E75" s="359">
        <f t="shared" si="3"/>
        <v>0</v>
      </c>
      <c r="F75" s="346"/>
      <c r="G75" s="346"/>
      <c r="H75" s="346"/>
      <c r="I75" s="346"/>
      <c r="J75" s="346"/>
      <c r="K75" s="346"/>
    </row>
    <row r="76" spans="1:11">
      <c r="A76" s="409"/>
      <c r="B76" s="405" t="s">
        <v>66</v>
      </c>
      <c r="C76" s="408">
        <v>132.9</v>
      </c>
      <c r="D76" s="360">
        <v>1</v>
      </c>
      <c r="E76" s="359">
        <f t="shared" si="3"/>
        <v>132.9</v>
      </c>
      <c r="F76" s="346"/>
      <c r="G76" s="346"/>
      <c r="H76" s="346"/>
      <c r="I76" s="346"/>
      <c r="J76" s="346"/>
      <c r="K76" s="346"/>
    </row>
    <row r="77" spans="1:11">
      <c r="A77" s="409"/>
      <c r="B77" s="405" t="s">
        <v>67</v>
      </c>
      <c r="C77" s="408"/>
      <c r="D77" s="360">
        <v>1</v>
      </c>
      <c r="E77" s="359">
        <f t="shared" si="3"/>
        <v>0</v>
      </c>
      <c r="F77" s="346"/>
      <c r="G77" s="346"/>
      <c r="H77" s="346"/>
      <c r="I77" s="346"/>
      <c r="J77" s="346"/>
      <c r="K77" s="346"/>
    </row>
    <row r="78" spans="1:11">
      <c r="A78" s="409"/>
      <c r="B78" s="405" t="s">
        <v>68</v>
      </c>
      <c r="C78" s="408">
        <v>17.3</v>
      </c>
      <c r="D78" s="360">
        <v>1</v>
      </c>
      <c r="E78" s="359">
        <f t="shared" si="3"/>
        <v>17.3</v>
      </c>
      <c r="F78" s="346"/>
      <c r="G78" s="346"/>
      <c r="H78" s="346"/>
      <c r="I78" s="346"/>
      <c r="J78" s="346"/>
      <c r="K78" s="346"/>
    </row>
    <row r="79" spans="1:11">
      <c r="A79" s="409"/>
      <c r="B79" s="405" t="s">
        <v>69</v>
      </c>
      <c r="C79" s="408"/>
      <c r="D79" s="360">
        <v>1</v>
      </c>
      <c r="E79" s="359">
        <f t="shared" si="3"/>
        <v>0</v>
      </c>
      <c r="F79" s="346"/>
      <c r="G79" s="346"/>
      <c r="H79" s="346"/>
      <c r="I79" s="346"/>
      <c r="J79" s="346"/>
      <c r="K79" s="346"/>
    </row>
    <row r="80" spans="1:11">
      <c r="A80" s="409"/>
      <c r="B80" s="410"/>
      <c r="C80" s="359"/>
      <c r="D80" s="360"/>
      <c r="E80" s="359"/>
      <c r="F80" s="346"/>
      <c r="G80" s="346"/>
      <c r="H80" s="346"/>
      <c r="I80" s="346"/>
      <c r="J80" s="346"/>
      <c r="K80" s="346"/>
    </row>
    <row r="81" spans="1:11">
      <c r="A81" s="411" t="s">
        <v>70</v>
      </c>
      <c r="B81" s="362"/>
      <c r="C81" s="359"/>
      <c r="D81" s="360"/>
      <c r="E81" s="359"/>
      <c r="F81" s="346"/>
      <c r="G81" s="346"/>
      <c r="H81" s="346"/>
      <c r="I81" s="346"/>
      <c r="J81" s="346"/>
      <c r="K81" s="346"/>
    </row>
    <row r="82" spans="1:11">
      <c r="A82" s="361"/>
      <c r="B82" s="362" t="s">
        <v>505</v>
      </c>
      <c r="C82" s="359">
        <v>420.2</v>
      </c>
      <c r="D82" s="412">
        <v>0.64559999999999995</v>
      </c>
      <c r="E82" s="359">
        <f t="shared" ref="E82:E111" si="4">C82*D82</f>
        <v>271.28111999999999</v>
      </c>
      <c r="F82" s="346"/>
      <c r="G82" s="346"/>
      <c r="H82" s="346"/>
      <c r="I82" s="346"/>
      <c r="J82" s="346"/>
      <c r="K82" s="346"/>
    </row>
    <row r="83" spans="1:11">
      <c r="A83" s="361"/>
      <c r="B83" s="413" t="s">
        <v>506</v>
      </c>
      <c r="C83" s="359">
        <v>1439.9</v>
      </c>
      <c r="D83" s="360">
        <v>1</v>
      </c>
      <c r="E83" s="359">
        <f t="shared" si="4"/>
        <v>1439.9</v>
      </c>
      <c r="F83" s="346"/>
      <c r="G83" s="346"/>
      <c r="H83" s="346"/>
      <c r="I83" s="346"/>
      <c r="J83" s="346"/>
      <c r="K83" s="346"/>
    </row>
    <row r="84" spans="1:11">
      <c r="A84" s="361"/>
      <c r="B84" s="362" t="s">
        <v>507</v>
      </c>
      <c r="C84" s="359"/>
      <c r="D84" s="360">
        <v>1</v>
      </c>
      <c r="E84" s="359">
        <f t="shared" si="4"/>
        <v>0</v>
      </c>
      <c r="F84" s="346"/>
      <c r="G84" s="346"/>
      <c r="H84" s="346"/>
      <c r="I84" s="346"/>
      <c r="J84" s="346"/>
      <c r="K84" s="346"/>
    </row>
    <row r="85" spans="1:11">
      <c r="A85" s="361"/>
      <c r="B85" s="362" t="s">
        <v>508</v>
      </c>
      <c r="C85" s="359">
        <v>1639.9</v>
      </c>
      <c r="D85" s="360">
        <v>1</v>
      </c>
      <c r="E85" s="359">
        <f t="shared" si="4"/>
        <v>1639.9</v>
      </c>
      <c r="F85" s="346"/>
      <c r="G85" s="346"/>
      <c r="H85" s="346"/>
      <c r="I85" s="346"/>
      <c r="J85" s="346"/>
      <c r="K85" s="346"/>
    </row>
    <row r="86" spans="1:11">
      <c r="A86" s="361"/>
      <c r="B86" s="362" t="s">
        <v>509</v>
      </c>
      <c r="C86" s="359"/>
      <c r="D86" s="360">
        <v>1</v>
      </c>
      <c r="E86" s="359">
        <f t="shared" si="4"/>
        <v>0</v>
      </c>
      <c r="F86" s="346"/>
      <c r="G86" s="346"/>
      <c r="H86" s="346"/>
      <c r="I86" s="346"/>
      <c r="J86" s="346"/>
      <c r="K86" s="346"/>
    </row>
    <row r="87" spans="1:11">
      <c r="A87" s="361"/>
      <c r="B87" s="413" t="s">
        <v>510</v>
      </c>
      <c r="C87" s="359"/>
      <c r="D87" s="360">
        <v>1</v>
      </c>
      <c r="E87" s="359">
        <f t="shared" si="4"/>
        <v>0</v>
      </c>
      <c r="F87" s="346"/>
      <c r="G87" s="346"/>
      <c r="H87" s="346"/>
      <c r="I87" s="346"/>
      <c r="J87" s="346"/>
      <c r="K87" s="346"/>
    </row>
    <row r="88" spans="1:11">
      <c r="A88" s="361"/>
      <c r="B88" s="413" t="s">
        <v>511</v>
      </c>
      <c r="C88" s="359">
        <v>190</v>
      </c>
      <c r="D88" s="360">
        <v>1</v>
      </c>
      <c r="E88" s="359">
        <f t="shared" si="4"/>
        <v>190</v>
      </c>
      <c r="F88" s="346"/>
      <c r="G88" s="346"/>
      <c r="H88" s="346"/>
      <c r="I88" s="346"/>
      <c r="J88" s="346"/>
      <c r="K88" s="346"/>
    </row>
    <row r="89" spans="1:11">
      <c r="A89" s="361"/>
      <c r="B89" s="413" t="s">
        <v>512</v>
      </c>
      <c r="C89" s="359"/>
      <c r="D89" s="360">
        <v>1</v>
      </c>
      <c r="E89" s="359">
        <f t="shared" si="4"/>
        <v>0</v>
      </c>
      <c r="F89" s="346"/>
      <c r="G89" s="346"/>
      <c r="H89" s="346"/>
      <c r="I89" s="346"/>
      <c r="J89" s="346"/>
      <c r="K89" s="346"/>
    </row>
    <row r="90" spans="1:11">
      <c r="A90" s="361"/>
      <c r="B90" s="413" t="s">
        <v>513</v>
      </c>
      <c r="C90" s="359">
        <v>5201.6559999999999</v>
      </c>
      <c r="D90" s="360">
        <v>1</v>
      </c>
      <c r="E90" s="359">
        <f t="shared" si="4"/>
        <v>5201.6559999999999</v>
      </c>
      <c r="F90" s="346"/>
      <c r="G90" s="346"/>
      <c r="H90" s="346"/>
      <c r="I90" s="346"/>
      <c r="J90" s="346"/>
      <c r="K90" s="346"/>
    </row>
    <row r="91" spans="1:11">
      <c r="A91" s="361"/>
      <c r="B91" s="413" t="s">
        <v>80</v>
      </c>
      <c r="C91" s="359">
        <v>322.3</v>
      </c>
      <c r="D91" s="360">
        <v>1</v>
      </c>
      <c r="E91" s="359">
        <f t="shared" si="4"/>
        <v>322.3</v>
      </c>
      <c r="F91" s="346"/>
      <c r="G91" s="346"/>
      <c r="H91" s="346"/>
      <c r="I91" s="346"/>
      <c r="J91" s="346"/>
      <c r="K91" s="346"/>
    </row>
    <row r="92" spans="1:11">
      <c r="A92" s="361"/>
      <c r="B92" s="413" t="s">
        <v>514</v>
      </c>
      <c r="C92" s="359">
        <v>1300.7</v>
      </c>
      <c r="D92" s="360">
        <v>1</v>
      </c>
      <c r="E92" s="359">
        <f t="shared" si="4"/>
        <v>1300.7</v>
      </c>
      <c r="F92" s="346"/>
      <c r="G92" s="346"/>
      <c r="H92" s="346"/>
      <c r="I92" s="346"/>
      <c r="J92" s="346"/>
      <c r="K92" s="346"/>
    </row>
    <row r="93" spans="1:11">
      <c r="A93" s="361"/>
      <c r="B93" s="414" t="s">
        <v>515</v>
      </c>
      <c r="C93" s="359">
        <v>502.1</v>
      </c>
      <c r="D93" s="360">
        <v>1</v>
      </c>
      <c r="E93" s="359">
        <f t="shared" si="4"/>
        <v>502.1</v>
      </c>
      <c r="F93" s="346"/>
      <c r="G93" s="346"/>
      <c r="H93" s="346"/>
      <c r="I93" s="346"/>
      <c r="J93" s="346"/>
      <c r="K93" s="346"/>
    </row>
    <row r="94" spans="1:11">
      <c r="A94" s="361"/>
      <c r="B94" s="413" t="s">
        <v>516</v>
      </c>
      <c r="C94" s="359">
        <v>71.599999999999994</v>
      </c>
      <c r="D94" s="360">
        <v>1</v>
      </c>
      <c r="E94" s="359">
        <f t="shared" si="4"/>
        <v>71.599999999999994</v>
      </c>
      <c r="F94" s="346"/>
      <c r="G94" s="346"/>
      <c r="H94" s="346"/>
      <c r="I94" s="346"/>
      <c r="J94" s="346"/>
      <c r="K94" s="346"/>
    </row>
    <row r="95" spans="1:11">
      <c r="A95" s="361"/>
      <c r="B95" s="413" t="s">
        <v>517</v>
      </c>
      <c r="C95" s="359">
        <v>959.7</v>
      </c>
      <c r="D95" s="360">
        <v>1</v>
      </c>
      <c r="E95" s="359">
        <f t="shared" si="4"/>
        <v>959.7</v>
      </c>
      <c r="F95" s="346"/>
      <c r="G95" s="346"/>
      <c r="H95" s="346"/>
      <c r="I95" s="346"/>
      <c r="J95" s="346"/>
      <c r="K95" s="346"/>
    </row>
    <row r="96" spans="1:11">
      <c r="A96" s="361"/>
      <c r="B96" s="413" t="s">
        <v>518</v>
      </c>
      <c r="C96" s="359"/>
      <c r="D96" s="360">
        <v>1</v>
      </c>
      <c r="E96" s="359">
        <f t="shared" si="4"/>
        <v>0</v>
      </c>
      <c r="F96" s="346"/>
      <c r="G96" s="346"/>
      <c r="H96" s="346"/>
      <c r="I96" s="346"/>
      <c r="J96" s="346"/>
      <c r="K96" s="346"/>
    </row>
    <row r="97" spans="1:11">
      <c r="A97" s="361"/>
      <c r="B97" s="413" t="s">
        <v>519</v>
      </c>
      <c r="C97" s="359"/>
      <c r="D97" s="360">
        <v>1</v>
      </c>
      <c r="E97" s="359">
        <f t="shared" si="4"/>
        <v>0</v>
      </c>
      <c r="F97" s="346"/>
      <c r="G97" s="346"/>
      <c r="H97" s="346"/>
      <c r="I97" s="346"/>
      <c r="J97" s="346"/>
      <c r="K97" s="346"/>
    </row>
    <row r="98" spans="1:11">
      <c r="A98" s="361"/>
      <c r="B98" s="413" t="s">
        <v>520</v>
      </c>
      <c r="C98" s="359">
        <v>152.30000000000001</v>
      </c>
      <c r="D98" s="360">
        <v>1</v>
      </c>
      <c r="E98" s="359">
        <f t="shared" si="4"/>
        <v>152.30000000000001</v>
      </c>
      <c r="F98" s="346"/>
      <c r="G98" s="346"/>
      <c r="H98" s="346"/>
      <c r="I98" s="346"/>
      <c r="J98" s="346"/>
      <c r="K98" s="346"/>
    </row>
    <row r="99" spans="1:11">
      <c r="A99" s="361"/>
      <c r="B99" s="413" t="s">
        <v>521</v>
      </c>
      <c r="C99" s="359">
        <v>419.5</v>
      </c>
      <c r="D99" s="360">
        <v>1</v>
      </c>
      <c r="E99" s="359">
        <f t="shared" si="4"/>
        <v>419.5</v>
      </c>
      <c r="F99" s="346"/>
      <c r="G99" s="346"/>
      <c r="H99" s="346"/>
      <c r="I99" s="346"/>
      <c r="J99" s="346"/>
      <c r="K99" s="346"/>
    </row>
    <row r="100" spans="1:11">
      <c r="A100" s="415"/>
      <c r="B100" s="413" t="s">
        <v>522</v>
      </c>
      <c r="C100" s="359"/>
      <c r="D100" s="366">
        <v>0.71</v>
      </c>
      <c r="E100" s="359">
        <f t="shared" si="4"/>
        <v>0</v>
      </c>
      <c r="F100" s="346"/>
      <c r="G100" s="346"/>
      <c r="H100" s="346"/>
      <c r="I100" s="346"/>
      <c r="J100" s="346"/>
      <c r="K100" s="346"/>
    </row>
    <row r="101" spans="1:11">
      <c r="A101" s="415"/>
      <c r="B101" s="413" t="s">
        <v>523</v>
      </c>
      <c r="C101" s="359"/>
      <c r="D101" s="360">
        <v>1</v>
      </c>
      <c r="E101" s="359">
        <f t="shared" si="4"/>
        <v>0</v>
      </c>
      <c r="F101" s="346"/>
      <c r="G101" s="346"/>
      <c r="H101" s="346"/>
      <c r="I101" s="346"/>
      <c r="J101" s="346"/>
      <c r="K101" s="346"/>
    </row>
    <row r="102" spans="1:11">
      <c r="A102" s="415"/>
      <c r="B102" s="413" t="s">
        <v>524</v>
      </c>
      <c r="C102" s="359">
        <v>14.298</v>
      </c>
      <c r="D102" s="360">
        <v>1</v>
      </c>
      <c r="E102" s="359">
        <f t="shared" si="4"/>
        <v>14.298</v>
      </c>
      <c r="F102" s="346"/>
      <c r="G102" s="346"/>
      <c r="H102" s="346"/>
      <c r="I102" s="346"/>
      <c r="J102" s="346"/>
      <c r="K102" s="346"/>
    </row>
    <row r="103" spans="1:11">
      <c r="A103" s="415"/>
      <c r="B103" s="413" t="s">
        <v>525</v>
      </c>
      <c r="C103" s="359">
        <v>474.3</v>
      </c>
      <c r="D103" s="360">
        <v>1</v>
      </c>
      <c r="E103" s="359">
        <f t="shared" si="4"/>
        <v>474.3</v>
      </c>
      <c r="F103" s="346"/>
      <c r="G103" s="346"/>
      <c r="H103" s="346"/>
      <c r="I103" s="346"/>
      <c r="J103" s="346"/>
      <c r="K103" s="346"/>
    </row>
    <row r="104" spans="1:11">
      <c r="A104" s="415"/>
      <c r="B104" s="413" t="s">
        <v>526</v>
      </c>
      <c r="C104" s="359">
        <v>58.85</v>
      </c>
      <c r="D104" s="360">
        <v>1</v>
      </c>
      <c r="E104" s="359">
        <f t="shared" si="4"/>
        <v>58.85</v>
      </c>
      <c r="F104" s="346"/>
      <c r="G104" s="346"/>
      <c r="H104" s="346"/>
      <c r="I104" s="346"/>
      <c r="J104" s="346"/>
      <c r="K104" s="346"/>
    </row>
    <row r="105" spans="1:11">
      <c r="A105" s="415"/>
      <c r="B105" s="413" t="s">
        <v>527</v>
      </c>
      <c r="C105" s="359">
        <v>19</v>
      </c>
      <c r="D105" s="360">
        <v>1</v>
      </c>
      <c r="E105" s="359">
        <f t="shared" si="4"/>
        <v>19</v>
      </c>
      <c r="F105" s="346"/>
      <c r="G105" s="346"/>
      <c r="H105" s="346"/>
      <c r="I105" s="346"/>
      <c r="J105" s="346"/>
      <c r="K105" s="346"/>
    </row>
    <row r="106" spans="1:11">
      <c r="A106" s="415"/>
      <c r="B106" s="413" t="s">
        <v>528</v>
      </c>
      <c r="C106" s="359"/>
      <c r="D106" s="360">
        <v>1</v>
      </c>
      <c r="E106" s="359">
        <f t="shared" si="4"/>
        <v>0</v>
      </c>
      <c r="F106" s="346"/>
      <c r="G106" s="346"/>
      <c r="H106" s="346"/>
      <c r="I106" s="346"/>
      <c r="J106" s="346"/>
      <c r="K106" s="346"/>
    </row>
    <row r="107" spans="1:11">
      <c r="A107" s="361"/>
      <c r="B107" s="413" t="s">
        <v>96</v>
      </c>
      <c r="C107" s="359"/>
      <c r="D107" s="360">
        <v>1</v>
      </c>
      <c r="E107" s="359">
        <f t="shared" si="4"/>
        <v>0</v>
      </c>
      <c r="F107" s="346"/>
      <c r="G107" s="346"/>
      <c r="H107" s="346"/>
      <c r="I107" s="346"/>
      <c r="J107" s="346"/>
      <c r="K107" s="346"/>
    </row>
    <row r="108" spans="1:11">
      <c r="A108" s="361"/>
      <c r="B108" s="413" t="s">
        <v>97</v>
      </c>
      <c r="C108" s="359"/>
      <c r="D108" s="360">
        <v>1</v>
      </c>
      <c r="E108" s="359">
        <f t="shared" si="4"/>
        <v>0</v>
      </c>
      <c r="F108" s="346"/>
      <c r="G108" s="346"/>
      <c r="H108" s="346"/>
      <c r="I108" s="346"/>
      <c r="J108" s="346"/>
      <c r="K108" s="346"/>
    </row>
    <row r="109" spans="1:11">
      <c r="A109" s="361"/>
      <c r="B109" s="413" t="s">
        <v>98</v>
      </c>
      <c r="C109" s="359"/>
      <c r="D109" s="360">
        <v>1</v>
      </c>
      <c r="E109" s="359">
        <f t="shared" si="4"/>
        <v>0</v>
      </c>
      <c r="F109" s="346"/>
      <c r="G109" s="346"/>
      <c r="H109" s="346"/>
      <c r="I109" s="346"/>
      <c r="J109" s="346"/>
      <c r="K109" s="346"/>
    </row>
    <row r="110" spans="1:11">
      <c r="A110" s="361"/>
      <c r="B110" s="413" t="s">
        <v>99</v>
      </c>
      <c r="C110" s="359"/>
      <c r="D110" s="360">
        <v>1</v>
      </c>
      <c r="E110" s="359">
        <f t="shared" si="4"/>
        <v>0</v>
      </c>
      <c r="F110" s="346"/>
      <c r="G110" s="346"/>
      <c r="H110" s="346"/>
      <c r="I110" s="346"/>
      <c r="J110" s="346"/>
      <c r="K110" s="346"/>
    </row>
    <row r="111" spans="1:11">
      <c r="A111" s="361"/>
      <c r="B111" s="346" t="s">
        <v>100</v>
      </c>
      <c r="C111" s="359"/>
      <c r="D111" s="360">
        <v>1</v>
      </c>
      <c r="E111" s="359">
        <f t="shared" si="4"/>
        <v>0</v>
      </c>
      <c r="F111" s="346"/>
      <c r="G111" s="346"/>
      <c r="H111" s="346"/>
      <c r="I111" s="346"/>
      <c r="J111" s="346"/>
      <c r="K111" s="346"/>
    </row>
    <row r="112" spans="1:11">
      <c r="A112" s="361"/>
      <c r="B112" s="413"/>
      <c r="C112" s="359"/>
      <c r="D112" s="360"/>
      <c r="E112" s="359"/>
      <c r="F112" s="346"/>
      <c r="G112" s="346"/>
      <c r="H112" s="346"/>
      <c r="I112" s="346"/>
      <c r="J112" s="346"/>
      <c r="K112" s="346"/>
    </row>
    <row r="113" spans="1:11">
      <c r="A113" s="411" t="s">
        <v>529</v>
      </c>
      <c r="B113" s="362"/>
      <c r="C113" s="359"/>
      <c r="D113" s="360"/>
      <c r="E113" s="359"/>
      <c r="F113" s="346"/>
      <c r="G113" s="346"/>
      <c r="H113" s="346"/>
      <c r="I113" s="346"/>
      <c r="J113" s="346"/>
      <c r="K113" s="346"/>
    </row>
    <row r="114" spans="1:11">
      <c r="A114" s="416"/>
      <c r="B114" s="362" t="s">
        <v>530</v>
      </c>
      <c r="C114" s="359">
        <v>2608.7910000000002</v>
      </c>
      <c r="D114" s="412">
        <v>0.74929999999999997</v>
      </c>
      <c r="E114" s="359">
        <f t="shared" ref="E114:E124" si="5">C114*D114</f>
        <v>1954.7670963</v>
      </c>
      <c r="F114" s="346"/>
      <c r="G114" s="346"/>
      <c r="H114" s="346"/>
      <c r="I114" s="346"/>
      <c r="J114" s="346"/>
      <c r="K114" s="346"/>
    </row>
    <row r="115" spans="1:11">
      <c r="A115" s="416"/>
      <c r="B115" s="362" t="s">
        <v>531</v>
      </c>
      <c r="C115" s="359"/>
      <c r="D115" s="412">
        <v>0.70299999999999996</v>
      </c>
      <c r="E115" s="359">
        <f t="shared" si="5"/>
        <v>0</v>
      </c>
      <c r="F115" s="346"/>
      <c r="G115" s="346"/>
      <c r="H115" s="346"/>
      <c r="I115" s="346"/>
      <c r="J115" s="346"/>
      <c r="K115" s="346"/>
    </row>
    <row r="116" spans="1:11">
      <c r="A116" s="416"/>
      <c r="B116" s="362" t="s">
        <v>532</v>
      </c>
      <c r="C116" s="359">
        <v>79.007000000000005</v>
      </c>
      <c r="D116" s="412">
        <v>0.67830000000000001</v>
      </c>
      <c r="E116" s="359">
        <f t="shared" si="5"/>
        <v>53.590448100000003</v>
      </c>
      <c r="F116" s="346"/>
      <c r="G116" s="346"/>
      <c r="H116" s="346"/>
      <c r="I116" s="346"/>
      <c r="J116" s="346"/>
      <c r="K116" s="346"/>
    </row>
    <row r="117" spans="1:11">
      <c r="A117" s="416"/>
      <c r="B117" s="362" t="s">
        <v>533</v>
      </c>
      <c r="C117" s="359">
        <v>305.59300000000002</v>
      </c>
      <c r="D117" s="412">
        <v>0.72319999999999995</v>
      </c>
      <c r="E117" s="359">
        <f t="shared" si="5"/>
        <v>221.00485760000001</v>
      </c>
      <c r="F117" s="346"/>
      <c r="G117" s="346"/>
      <c r="H117" s="346"/>
      <c r="I117" s="346"/>
      <c r="J117" s="346"/>
      <c r="K117" s="346"/>
    </row>
    <row r="118" spans="1:11">
      <c r="A118" s="361"/>
      <c r="B118" s="362" t="s">
        <v>534</v>
      </c>
      <c r="C118" s="359"/>
      <c r="D118" s="412">
        <v>0.7228</v>
      </c>
      <c r="E118" s="359">
        <f t="shared" si="5"/>
        <v>0</v>
      </c>
      <c r="F118" s="346"/>
      <c r="G118" s="346"/>
      <c r="H118" s="346"/>
      <c r="I118" s="346"/>
      <c r="J118" s="346"/>
      <c r="K118" s="346"/>
    </row>
    <row r="119" spans="1:11">
      <c r="A119" s="416"/>
      <c r="B119" s="362" t="s">
        <v>535</v>
      </c>
      <c r="C119" s="359"/>
      <c r="D119" s="412">
        <v>0.67469999999999997</v>
      </c>
      <c r="E119" s="359">
        <f t="shared" si="5"/>
        <v>0</v>
      </c>
      <c r="F119" s="346"/>
      <c r="G119" s="346"/>
      <c r="H119" s="346"/>
      <c r="I119" s="346"/>
      <c r="J119" s="346"/>
      <c r="K119" s="346"/>
    </row>
    <row r="120" spans="1:11">
      <c r="A120" s="361"/>
      <c r="B120" s="362" t="s">
        <v>536</v>
      </c>
      <c r="C120" s="359">
        <v>1230.6420000000001</v>
      </c>
      <c r="D120" s="360">
        <v>1</v>
      </c>
      <c r="E120" s="359">
        <f t="shared" si="5"/>
        <v>1230.6420000000001</v>
      </c>
      <c r="F120" s="346"/>
      <c r="G120" s="346"/>
      <c r="H120" s="346"/>
      <c r="I120" s="346"/>
      <c r="J120" s="346"/>
      <c r="K120" s="346"/>
    </row>
    <row r="121" spans="1:11">
      <c r="A121" s="361"/>
      <c r="B121" s="362" t="s">
        <v>109</v>
      </c>
      <c r="C121" s="359">
        <v>58525.593999999997</v>
      </c>
      <c r="D121" s="360">
        <v>1</v>
      </c>
      <c r="E121" s="359">
        <f t="shared" si="5"/>
        <v>58525.593999999997</v>
      </c>
      <c r="F121" s="346"/>
      <c r="G121" s="346"/>
      <c r="H121" s="346"/>
      <c r="I121" s="346"/>
      <c r="J121" s="346"/>
      <c r="K121" s="346"/>
    </row>
    <row r="122" spans="1:11">
      <c r="A122" s="416"/>
      <c r="B122" s="362" t="s">
        <v>537</v>
      </c>
      <c r="C122" s="359">
        <v>84.608999999999995</v>
      </c>
      <c r="D122" s="360">
        <v>1</v>
      </c>
      <c r="E122" s="359">
        <f t="shared" si="5"/>
        <v>84.608999999999995</v>
      </c>
      <c r="F122" s="346"/>
      <c r="G122" s="346"/>
      <c r="H122" s="346"/>
      <c r="I122" s="346"/>
      <c r="J122" s="346"/>
      <c r="K122" s="346"/>
    </row>
    <row r="123" spans="1:11">
      <c r="A123" s="416"/>
      <c r="B123" s="362" t="s">
        <v>111</v>
      </c>
      <c r="C123" s="359"/>
      <c r="D123" s="360">
        <v>1</v>
      </c>
      <c r="E123" s="359">
        <f t="shared" si="5"/>
        <v>0</v>
      </c>
      <c r="F123" s="346"/>
      <c r="G123" s="346"/>
      <c r="H123" s="346"/>
      <c r="I123" s="346"/>
      <c r="J123" s="346"/>
      <c r="K123" s="346"/>
    </row>
    <row r="124" spans="1:11" ht="26">
      <c r="A124" s="361"/>
      <c r="B124" s="389" t="s">
        <v>538</v>
      </c>
      <c r="C124" s="359"/>
      <c r="D124" s="360">
        <v>1</v>
      </c>
      <c r="E124" s="359">
        <f t="shared" si="5"/>
        <v>0</v>
      </c>
      <c r="F124" s="346"/>
      <c r="G124" s="346"/>
      <c r="H124" s="346"/>
      <c r="I124" s="346"/>
      <c r="J124" s="346"/>
      <c r="K124" s="346"/>
    </row>
    <row r="125" spans="1:11">
      <c r="A125" s="361"/>
      <c r="B125" s="417"/>
      <c r="C125" s="359"/>
      <c r="D125" s="360"/>
      <c r="E125" s="359"/>
      <c r="F125" s="346"/>
      <c r="G125" s="346"/>
      <c r="H125" s="346"/>
      <c r="I125" s="346"/>
      <c r="J125" s="346"/>
      <c r="K125" s="346"/>
    </row>
    <row r="126" spans="1:11">
      <c r="A126" s="390" t="s">
        <v>539</v>
      </c>
      <c r="B126" s="362"/>
      <c r="C126" s="359"/>
      <c r="D126" s="360"/>
      <c r="E126" s="359">
        <f>C126*D126</f>
        <v>0</v>
      </c>
      <c r="F126" s="346"/>
      <c r="G126" s="346"/>
      <c r="H126" s="346"/>
      <c r="I126" s="346"/>
      <c r="J126" s="346"/>
      <c r="K126" s="346"/>
    </row>
    <row r="127" spans="1:11">
      <c r="A127" s="361"/>
      <c r="B127" s="414" t="s">
        <v>540</v>
      </c>
      <c r="C127" s="359">
        <v>1501.6030000000001</v>
      </c>
      <c r="D127" s="360">
        <v>1</v>
      </c>
      <c r="E127" s="359">
        <f t="shared" ref="E127:E130" si="6">C127*D127</f>
        <v>1501.6030000000001</v>
      </c>
      <c r="F127" s="346"/>
      <c r="G127" s="346"/>
      <c r="H127" s="346"/>
      <c r="I127" s="346"/>
      <c r="J127" s="346"/>
      <c r="K127" s="346"/>
    </row>
    <row r="128" spans="1:11">
      <c r="A128" s="361"/>
      <c r="B128" s="414" t="s">
        <v>541</v>
      </c>
      <c r="C128" s="359">
        <v>98405.267999999996</v>
      </c>
      <c r="D128" s="360">
        <v>1</v>
      </c>
      <c r="E128" s="359">
        <f t="shared" si="6"/>
        <v>98405.267999999996</v>
      </c>
      <c r="F128" s="346"/>
      <c r="G128" s="346"/>
      <c r="H128" s="346"/>
      <c r="I128" s="346"/>
      <c r="J128" s="346"/>
      <c r="K128" s="346"/>
    </row>
    <row r="129" spans="1:11">
      <c r="A129" s="361"/>
      <c r="B129" s="414" t="s">
        <v>542</v>
      </c>
      <c r="C129" s="359">
        <v>311.31299999999999</v>
      </c>
      <c r="D129" s="360">
        <v>1</v>
      </c>
      <c r="E129" s="359">
        <f t="shared" si="6"/>
        <v>311.31299999999999</v>
      </c>
      <c r="F129" s="346"/>
      <c r="G129" s="346"/>
      <c r="H129" s="346"/>
      <c r="I129" s="346"/>
      <c r="J129" s="346"/>
      <c r="K129" s="346"/>
    </row>
    <row r="130" spans="1:11">
      <c r="A130" s="361"/>
      <c r="B130" s="362" t="s">
        <v>117</v>
      </c>
      <c r="C130" s="359"/>
      <c r="D130" s="360">
        <v>1</v>
      </c>
      <c r="E130" s="359">
        <f t="shared" si="6"/>
        <v>0</v>
      </c>
      <c r="F130" s="346"/>
      <c r="G130" s="346"/>
      <c r="H130" s="346"/>
      <c r="I130" s="346"/>
      <c r="J130" s="346"/>
      <c r="K130" s="346"/>
    </row>
    <row r="131" spans="1:11">
      <c r="A131" s="361"/>
      <c r="B131" s="362"/>
      <c r="C131" s="359"/>
      <c r="D131" s="360"/>
      <c r="E131" s="359"/>
      <c r="F131" s="346"/>
      <c r="G131" s="346"/>
      <c r="H131" s="346"/>
      <c r="I131" s="346"/>
      <c r="J131" s="346"/>
      <c r="K131" s="346"/>
    </row>
    <row r="132" spans="1:11">
      <c r="A132" s="390" t="s">
        <v>543</v>
      </c>
      <c r="B132" s="362"/>
      <c r="C132" s="359"/>
      <c r="D132" s="360"/>
      <c r="E132" s="359"/>
      <c r="F132" s="346"/>
      <c r="G132" s="346"/>
      <c r="H132" s="346"/>
      <c r="I132" s="346"/>
      <c r="J132" s="346"/>
      <c r="K132" s="346"/>
    </row>
    <row r="133" spans="1:11">
      <c r="A133" s="361"/>
      <c r="B133" s="362" t="s">
        <v>544</v>
      </c>
      <c r="C133" s="359">
        <v>25.17</v>
      </c>
      <c r="D133" s="360">
        <v>1</v>
      </c>
      <c r="E133" s="359">
        <f t="shared" ref="E133" si="7">C133*D133</f>
        <v>25.17</v>
      </c>
      <c r="F133" s="346"/>
      <c r="G133" s="346"/>
      <c r="H133" s="346"/>
      <c r="I133" s="346"/>
      <c r="J133" s="346"/>
      <c r="K133" s="346"/>
    </row>
    <row r="134" spans="1:11">
      <c r="A134" s="361"/>
      <c r="B134" s="362"/>
      <c r="C134" s="359"/>
      <c r="D134" s="360"/>
      <c r="E134" s="359">
        <f t="shared" ref="E134" si="8">C134*D134</f>
        <v>0</v>
      </c>
      <c r="F134" s="346"/>
      <c r="G134" s="346"/>
      <c r="H134" s="346"/>
      <c r="I134" s="346"/>
      <c r="J134" s="346"/>
      <c r="K134" s="346"/>
    </row>
    <row r="135" spans="1:11">
      <c r="A135" s="361"/>
      <c r="B135" s="362"/>
      <c r="C135" s="359"/>
      <c r="D135" s="360"/>
      <c r="E135" s="359"/>
      <c r="F135" s="346"/>
      <c r="G135" s="346"/>
      <c r="H135" s="346"/>
      <c r="I135" s="346"/>
      <c r="J135" s="346"/>
      <c r="K135" s="346"/>
    </row>
    <row r="136" spans="1:11">
      <c r="A136" s="390" t="s">
        <v>545</v>
      </c>
      <c r="B136" s="362"/>
      <c r="C136" s="359"/>
      <c r="D136" s="360"/>
      <c r="E136" s="359"/>
      <c r="F136" s="346"/>
      <c r="G136" s="346"/>
      <c r="H136" s="346"/>
      <c r="I136" s="346"/>
      <c r="J136" s="346"/>
      <c r="K136" s="346"/>
    </row>
    <row r="137" spans="1:11">
      <c r="A137" s="361"/>
      <c r="B137" s="362" t="s">
        <v>121</v>
      </c>
      <c r="C137" s="359">
        <v>98</v>
      </c>
      <c r="D137" s="360">
        <v>1</v>
      </c>
      <c r="E137" s="359">
        <f t="shared" ref="E137" si="9">C137*D137</f>
        <v>98</v>
      </c>
      <c r="F137" s="346"/>
      <c r="G137" s="346"/>
      <c r="H137" s="346"/>
      <c r="I137" s="346"/>
      <c r="J137" s="346"/>
      <c r="K137" s="346"/>
    </row>
    <row r="138" spans="1:11">
      <c r="A138" s="361"/>
      <c r="B138" s="417" t="s">
        <v>122</v>
      </c>
      <c r="C138" s="359"/>
      <c r="D138" s="360"/>
      <c r="E138" s="359"/>
      <c r="F138" s="346"/>
      <c r="G138" s="346"/>
      <c r="H138" s="346"/>
      <c r="I138" s="346"/>
      <c r="J138" s="346"/>
      <c r="K138" s="346"/>
    </row>
    <row r="139" spans="1:11">
      <c r="A139" s="361"/>
      <c r="B139" s="362" t="s">
        <v>546</v>
      </c>
      <c r="C139" s="359">
        <v>21.87</v>
      </c>
      <c r="D139" s="360">
        <v>1</v>
      </c>
      <c r="E139" s="359">
        <f t="shared" ref="E139:E166" si="10">C139*D139</f>
        <v>21.87</v>
      </c>
      <c r="F139" s="346"/>
      <c r="G139" s="346"/>
      <c r="H139" s="346"/>
      <c r="I139" s="346"/>
      <c r="J139" s="346"/>
      <c r="K139" s="346"/>
    </row>
    <row r="140" spans="1:11">
      <c r="A140" s="361"/>
      <c r="B140" s="362" t="s">
        <v>547</v>
      </c>
      <c r="C140" s="359"/>
      <c r="D140" s="360">
        <v>1</v>
      </c>
      <c r="E140" s="359">
        <f t="shared" si="10"/>
        <v>0</v>
      </c>
      <c r="F140" s="346"/>
      <c r="G140" s="346"/>
      <c r="H140" s="346"/>
      <c r="I140" s="346"/>
      <c r="J140" s="346"/>
      <c r="K140" s="346"/>
    </row>
    <row r="141" spans="1:11">
      <c r="A141" s="361"/>
      <c r="B141" s="362" t="s">
        <v>548</v>
      </c>
      <c r="C141" s="359">
        <v>3.89</v>
      </c>
      <c r="D141" s="360">
        <v>1</v>
      </c>
      <c r="E141" s="359">
        <f t="shared" si="10"/>
        <v>3.89</v>
      </c>
      <c r="F141" s="346"/>
      <c r="G141" s="346"/>
      <c r="H141" s="346"/>
      <c r="I141" s="346"/>
      <c r="J141" s="346"/>
      <c r="K141" s="346"/>
    </row>
    <row r="142" spans="1:11">
      <c r="A142" s="361"/>
      <c r="B142" s="362" t="s">
        <v>549</v>
      </c>
      <c r="C142" s="359"/>
      <c r="D142" s="360">
        <v>1</v>
      </c>
      <c r="E142" s="359">
        <f t="shared" si="10"/>
        <v>0</v>
      </c>
      <c r="F142" s="346"/>
      <c r="G142" s="346"/>
      <c r="H142" s="346"/>
      <c r="I142" s="346"/>
      <c r="J142" s="346"/>
      <c r="K142" s="346"/>
    </row>
    <row r="143" spans="1:11">
      <c r="A143" s="361"/>
      <c r="B143" s="362" t="s">
        <v>550</v>
      </c>
      <c r="C143" s="359"/>
      <c r="D143" s="360">
        <v>1</v>
      </c>
      <c r="E143" s="359">
        <f t="shared" si="10"/>
        <v>0</v>
      </c>
      <c r="F143" s="346"/>
      <c r="G143" s="346"/>
      <c r="H143" s="346"/>
      <c r="I143" s="346"/>
      <c r="J143" s="346"/>
      <c r="K143" s="346"/>
    </row>
    <row r="144" spans="1:11">
      <c r="A144" s="361"/>
      <c r="B144" s="362" t="s">
        <v>551</v>
      </c>
      <c r="C144" s="359">
        <v>145.19</v>
      </c>
      <c r="D144" s="360">
        <v>1</v>
      </c>
      <c r="E144" s="359">
        <f t="shared" si="10"/>
        <v>145.19</v>
      </c>
      <c r="F144" s="346"/>
      <c r="G144" s="346"/>
      <c r="H144" s="346"/>
      <c r="I144" s="346"/>
      <c r="J144" s="346"/>
      <c r="K144" s="346"/>
    </row>
    <row r="145" spans="1:11">
      <c r="A145" s="361"/>
      <c r="B145" s="362" t="s">
        <v>552</v>
      </c>
      <c r="C145" s="359">
        <v>0.21</v>
      </c>
      <c r="D145" s="360">
        <v>1</v>
      </c>
      <c r="E145" s="359">
        <f t="shared" si="10"/>
        <v>0.21</v>
      </c>
      <c r="F145" s="346"/>
      <c r="G145" s="346"/>
      <c r="H145" s="346"/>
      <c r="I145" s="346"/>
      <c r="J145" s="346"/>
      <c r="K145" s="346"/>
    </row>
    <row r="146" spans="1:11">
      <c r="A146" s="361"/>
      <c r="B146" s="362" t="s">
        <v>553</v>
      </c>
      <c r="C146" s="359"/>
      <c r="D146" s="360">
        <v>1</v>
      </c>
      <c r="E146" s="359">
        <f t="shared" si="10"/>
        <v>0</v>
      </c>
      <c r="F146" s="346"/>
      <c r="G146" s="346"/>
      <c r="H146" s="346"/>
      <c r="I146" s="346"/>
      <c r="J146" s="346"/>
      <c r="K146" s="346"/>
    </row>
    <row r="147" spans="1:11">
      <c r="A147" s="418"/>
      <c r="B147" s="362" t="s">
        <v>554</v>
      </c>
      <c r="C147" s="359">
        <v>3.17</v>
      </c>
      <c r="D147" s="360">
        <v>1</v>
      </c>
      <c r="E147" s="359">
        <f t="shared" si="10"/>
        <v>3.17</v>
      </c>
      <c r="F147" s="346"/>
      <c r="G147" s="346"/>
      <c r="H147" s="346"/>
      <c r="I147" s="346"/>
      <c r="J147" s="346"/>
      <c r="K147" s="346"/>
    </row>
    <row r="148" spans="1:11">
      <c r="A148" s="361"/>
      <c r="B148" s="362" t="s">
        <v>555</v>
      </c>
      <c r="C148" s="359"/>
      <c r="D148" s="360">
        <v>1</v>
      </c>
      <c r="E148" s="359">
        <f t="shared" si="10"/>
        <v>0</v>
      </c>
      <c r="F148" s="346"/>
      <c r="G148" s="346"/>
      <c r="H148" s="346"/>
      <c r="I148" s="346"/>
      <c r="J148" s="346"/>
      <c r="K148" s="346"/>
    </row>
    <row r="149" spans="1:11">
      <c r="A149" s="418"/>
      <c r="B149" s="362" t="s">
        <v>556</v>
      </c>
      <c r="C149" s="359">
        <v>21547.51</v>
      </c>
      <c r="D149" s="360">
        <v>1</v>
      </c>
      <c r="E149" s="359">
        <f t="shared" si="10"/>
        <v>21547.51</v>
      </c>
      <c r="F149" s="346"/>
      <c r="G149" s="346"/>
      <c r="H149" s="346"/>
      <c r="I149" s="346"/>
      <c r="J149" s="346"/>
      <c r="K149" s="346"/>
    </row>
    <row r="150" spans="1:11">
      <c r="A150" s="418"/>
      <c r="B150" s="362" t="s">
        <v>557</v>
      </c>
      <c r="C150" s="359">
        <v>4301.62</v>
      </c>
      <c r="D150" s="360">
        <v>1</v>
      </c>
      <c r="E150" s="359">
        <f t="shared" si="10"/>
        <v>4301.62</v>
      </c>
      <c r="F150" s="346"/>
      <c r="G150" s="346"/>
      <c r="H150" s="346"/>
      <c r="I150" s="346"/>
      <c r="J150" s="346"/>
      <c r="K150" s="346"/>
    </row>
    <row r="151" spans="1:11">
      <c r="A151" s="418"/>
      <c r="B151" s="362" t="s">
        <v>558</v>
      </c>
      <c r="C151" s="359">
        <v>1474.21</v>
      </c>
      <c r="D151" s="360">
        <v>1</v>
      </c>
      <c r="E151" s="359">
        <f t="shared" si="10"/>
        <v>1474.21</v>
      </c>
      <c r="F151" s="346"/>
      <c r="G151" s="346"/>
      <c r="H151" s="346"/>
      <c r="I151" s="346"/>
      <c r="J151" s="346"/>
      <c r="K151" s="346"/>
    </row>
    <row r="152" spans="1:11">
      <c r="A152" s="418"/>
      <c r="B152" s="362" t="s">
        <v>559</v>
      </c>
      <c r="C152" s="359">
        <v>11895.15</v>
      </c>
      <c r="D152" s="360">
        <v>1</v>
      </c>
      <c r="E152" s="359">
        <f t="shared" si="10"/>
        <v>11895.15</v>
      </c>
      <c r="F152" s="346"/>
      <c r="G152" s="346"/>
      <c r="H152" s="346"/>
      <c r="I152" s="346"/>
      <c r="J152" s="346"/>
      <c r="K152" s="346"/>
    </row>
    <row r="153" spans="1:11">
      <c r="A153" s="418"/>
      <c r="B153" s="362" t="s">
        <v>560</v>
      </c>
      <c r="C153" s="359">
        <v>8.73</v>
      </c>
      <c r="D153" s="360">
        <v>1</v>
      </c>
      <c r="E153" s="359">
        <f t="shared" si="10"/>
        <v>8.73</v>
      </c>
      <c r="F153" s="346"/>
      <c r="G153" s="346"/>
      <c r="H153" s="346"/>
      <c r="I153" s="346"/>
      <c r="J153" s="346"/>
      <c r="K153" s="346"/>
    </row>
    <row r="154" spans="1:11">
      <c r="A154" s="418"/>
      <c r="B154" s="362" t="s">
        <v>561</v>
      </c>
      <c r="C154" s="359">
        <v>452.85</v>
      </c>
      <c r="D154" s="360">
        <v>1</v>
      </c>
      <c r="E154" s="359">
        <f t="shared" si="10"/>
        <v>452.85</v>
      </c>
      <c r="F154" s="346"/>
      <c r="G154" s="346"/>
      <c r="H154" s="346"/>
      <c r="I154" s="346"/>
      <c r="J154" s="346"/>
      <c r="K154" s="346"/>
    </row>
    <row r="155" spans="1:11">
      <c r="A155" s="361"/>
      <c r="B155" s="362" t="s">
        <v>562</v>
      </c>
      <c r="C155" s="359">
        <v>128.44999999999999</v>
      </c>
      <c r="D155" s="360">
        <v>1</v>
      </c>
      <c r="E155" s="359">
        <f t="shared" si="10"/>
        <v>128.44999999999999</v>
      </c>
      <c r="F155" s="346"/>
      <c r="G155" s="346"/>
      <c r="H155" s="346"/>
      <c r="I155" s="346"/>
      <c r="J155" s="346"/>
      <c r="K155" s="346"/>
    </row>
    <row r="156" spans="1:11" ht="18.75" customHeight="1">
      <c r="A156" s="418"/>
      <c r="B156" s="389" t="s">
        <v>563</v>
      </c>
      <c r="C156" s="359">
        <v>42.32</v>
      </c>
      <c r="D156" s="360">
        <v>1</v>
      </c>
      <c r="E156" s="359">
        <f t="shared" si="10"/>
        <v>42.32</v>
      </c>
      <c r="F156" s="346"/>
      <c r="G156" s="346"/>
      <c r="H156" s="346"/>
      <c r="I156" s="346"/>
      <c r="J156" s="346"/>
      <c r="K156" s="346"/>
    </row>
    <row r="157" spans="1:11">
      <c r="A157" s="361"/>
      <c r="B157" s="362" t="s">
        <v>564</v>
      </c>
      <c r="C157" s="359">
        <v>52.02</v>
      </c>
      <c r="D157" s="360">
        <v>1</v>
      </c>
      <c r="E157" s="359">
        <f t="shared" si="10"/>
        <v>52.02</v>
      </c>
      <c r="F157" s="346"/>
      <c r="G157" s="346"/>
      <c r="H157" s="346"/>
      <c r="I157" s="346"/>
      <c r="J157" s="346"/>
      <c r="K157" s="346"/>
    </row>
    <row r="158" spans="1:11" ht="26">
      <c r="A158" s="361"/>
      <c r="B158" s="389" t="s">
        <v>565</v>
      </c>
      <c r="C158" s="359">
        <v>113</v>
      </c>
      <c r="D158" s="360">
        <v>1</v>
      </c>
      <c r="E158" s="359">
        <f t="shared" si="10"/>
        <v>113</v>
      </c>
      <c r="F158" s="346"/>
      <c r="G158" s="346"/>
      <c r="H158" s="346"/>
      <c r="I158" s="346"/>
      <c r="J158" s="346"/>
      <c r="K158" s="346"/>
    </row>
    <row r="159" spans="1:11">
      <c r="A159" s="361"/>
      <c r="B159" s="362" t="s">
        <v>566</v>
      </c>
      <c r="C159" s="359"/>
      <c r="D159" s="360">
        <v>1</v>
      </c>
      <c r="E159" s="359">
        <f t="shared" si="10"/>
        <v>0</v>
      </c>
      <c r="F159" s="346"/>
      <c r="G159" s="346"/>
      <c r="H159" s="346"/>
      <c r="I159" s="346"/>
      <c r="J159" s="346"/>
      <c r="K159" s="346"/>
    </row>
    <row r="160" spans="1:11">
      <c r="A160" s="361"/>
      <c r="B160" s="362" t="s">
        <v>144</v>
      </c>
      <c r="C160" s="359"/>
      <c r="D160" s="360">
        <v>1</v>
      </c>
      <c r="E160" s="359">
        <f t="shared" si="10"/>
        <v>0</v>
      </c>
      <c r="F160" s="346"/>
      <c r="G160" s="346"/>
      <c r="H160" s="346"/>
      <c r="I160" s="346"/>
      <c r="J160" s="346"/>
      <c r="K160" s="346"/>
    </row>
    <row r="161" spans="1:11">
      <c r="A161" s="361"/>
      <c r="B161" s="362" t="s">
        <v>145</v>
      </c>
      <c r="C161" s="359"/>
      <c r="D161" s="360">
        <v>1</v>
      </c>
      <c r="E161" s="359">
        <f t="shared" si="10"/>
        <v>0</v>
      </c>
      <c r="F161" s="346"/>
      <c r="G161" s="346"/>
      <c r="H161" s="346"/>
      <c r="I161" s="346"/>
      <c r="J161" s="346"/>
      <c r="K161" s="346"/>
    </row>
    <row r="162" spans="1:11">
      <c r="A162" s="361"/>
      <c r="B162" s="362" t="s">
        <v>146</v>
      </c>
      <c r="C162" s="359"/>
      <c r="D162" s="360">
        <v>1</v>
      </c>
      <c r="E162" s="359">
        <f t="shared" si="10"/>
        <v>0</v>
      </c>
      <c r="F162" s="346"/>
      <c r="G162" s="346"/>
      <c r="H162" s="346"/>
      <c r="I162" s="346"/>
      <c r="J162" s="346"/>
      <c r="K162" s="346"/>
    </row>
    <row r="163" spans="1:11">
      <c r="A163" s="361"/>
      <c r="B163" s="362" t="s">
        <v>147</v>
      </c>
      <c r="C163" s="359"/>
      <c r="D163" s="360">
        <v>1</v>
      </c>
      <c r="E163" s="359">
        <f t="shared" si="10"/>
        <v>0</v>
      </c>
      <c r="F163" s="346"/>
      <c r="G163" s="346"/>
      <c r="H163" s="346"/>
      <c r="I163" s="346"/>
      <c r="J163" s="346"/>
      <c r="K163" s="346"/>
    </row>
    <row r="164" spans="1:11">
      <c r="A164" s="361"/>
      <c r="B164" s="362" t="s">
        <v>148</v>
      </c>
      <c r="C164" s="359"/>
      <c r="D164" s="360">
        <v>1</v>
      </c>
      <c r="E164" s="359">
        <f t="shared" si="10"/>
        <v>0</v>
      </c>
      <c r="F164" s="346"/>
      <c r="G164" s="346"/>
      <c r="H164" s="346"/>
      <c r="I164" s="346"/>
      <c r="J164" s="346"/>
      <c r="K164" s="346"/>
    </row>
    <row r="165" spans="1:11">
      <c r="A165" s="361"/>
      <c r="B165" s="362" t="s">
        <v>149</v>
      </c>
      <c r="C165" s="359"/>
      <c r="D165" s="360">
        <v>1</v>
      </c>
      <c r="E165" s="359">
        <f t="shared" si="10"/>
        <v>0</v>
      </c>
      <c r="F165" s="346"/>
      <c r="G165" s="346"/>
      <c r="H165" s="346"/>
      <c r="I165" s="346"/>
      <c r="J165" s="346"/>
      <c r="K165" s="346"/>
    </row>
    <row r="166" spans="1:11" ht="14.5">
      <c r="A166" s="418"/>
      <c r="B166" s="362" t="s">
        <v>567</v>
      </c>
      <c r="C166" s="359"/>
      <c r="D166" s="360">
        <v>1</v>
      </c>
      <c r="E166" s="359">
        <f t="shared" si="10"/>
        <v>0</v>
      </c>
      <c r="F166" s="346"/>
      <c r="G166" s="431"/>
      <c r="H166" s="429"/>
      <c r="I166" s="346"/>
      <c r="J166" s="346"/>
      <c r="K166" s="346"/>
    </row>
    <row r="167" spans="1:11">
      <c r="A167" s="418"/>
      <c r="B167" s="362"/>
      <c r="C167" s="359"/>
      <c r="D167" s="360"/>
      <c r="E167" s="359"/>
      <c r="F167" s="346"/>
      <c r="G167" s="427"/>
      <c r="H167" s="346"/>
      <c r="I167" s="346"/>
      <c r="J167" s="346"/>
      <c r="K167" s="346"/>
    </row>
    <row r="168" spans="1:11">
      <c r="A168" s="390" t="s">
        <v>151</v>
      </c>
      <c r="B168" s="362"/>
      <c r="C168" s="359"/>
      <c r="D168" s="360"/>
      <c r="E168" s="359"/>
      <c r="F168" s="346"/>
      <c r="G168" s="346"/>
      <c r="H168" s="346"/>
      <c r="I168" s="346"/>
      <c r="J168" s="346"/>
      <c r="K168" s="346"/>
    </row>
    <row r="169" spans="1:11">
      <c r="A169" s="390"/>
      <c r="B169" s="393" t="s">
        <v>152</v>
      </c>
      <c r="C169" s="359"/>
      <c r="D169" s="360"/>
      <c r="E169" s="359"/>
      <c r="F169" s="346"/>
      <c r="G169" s="346"/>
      <c r="H169" s="346"/>
      <c r="I169" s="346"/>
      <c r="J169" s="346"/>
      <c r="K169" s="346"/>
    </row>
    <row r="170" spans="1:11">
      <c r="A170" s="361"/>
      <c r="B170" s="419" t="s">
        <v>568</v>
      </c>
      <c r="C170" s="359"/>
      <c r="D170" s="366">
        <v>0.52</v>
      </c>
      <c r="E170" s="359">
        <f t="shared" ref="E170:E183" si="11">C170*D170</f>
        <v>0</v>
      </c>
      <c r="F170" s="346"/>
      <c r="G170" s="346"/>
      <c r="H170" s="346"/>
      <c r="I170" s="346"/>
      <c r="J170" s="346"/>
      <c r="K170" s="346"/>
    </row>
    <row r="171" spans="1:11">
      <c r="A171" s="361"/>
      <c r="B171" s="419" t="s">
        <v>569</v>
      </c>
      <c r="C171" s="359"/>
      <c r="D171" s="360">
        <v>60</v>
      </c>
      <c r="E171" s="359">
        <f>C171*D171</f>
        <v>0</v>
      </c>
      <c r="F171" s="346"/>
      <c r="G171" s="346"/>
      <c r="H171" s="346"/>
      <c r="I171" s="346"/>
      <c r="J171" s="346"/>
      <c r="K171" s="346"/>
    </row>
    <row r="172" spans="1:11">
      <c r="A172" s="361"/>
      <c r="B172" s="420" t="s">
        <v>570</v>
      </c>
      <c r="C172" s="359">
        <v>51666.29</v>
      </c>
      <c r="D172" s="360">
        <v>1</v>
      </c>
      <c r="E172" s="359">
        <f>C172*D172</f>
        <v>51666.29</v>
      </c>
      <c r="F172" s="346"/>
      <c r="G172" s="346"/>
      <c r="H172" s="346"/>
      <c r="I172" s="346"/>
      <c r="J172" s="346"/>
      <c r="K172" s="346"/>
    </row>
    <row r="173" spans="1:11">
      <c r="A173" s="361"/>
      <c r="B173" s="419" t="s">
        <v>571</v>
      </c>
      <c r="C173" s="359"/>
      <c r="D173" s="360">
        <v>68.28</v>
      </c>
      <c r="E173" s="359">
        <f t="shared" si="11"/>
        <v>0</v>
      </c>
      <c r="F173" s="346"/>
      <c r="G173" s="346"/>
      <c r="H173" s="346"/>
      <c r="I173" s="346"/>
      <c r="J173" s="346"/>
      <c r="K173" s="346"/>
    </row>
    <row r="174" spans="1:11">
      <c r="A174" s="361"/>
      <c r="B174" s="417" t="s">
        <v>157</v>
      </c>
      <c r="C174" s="359"/>
      <c r="D174" s="360"/>
      <c r="E174" s="359">
        <f t="shared" si="11"/>
        <v>0</v>
      </c>
      <c r="F174" s="346"/>
      <c r="G174" s="346"/>
      <c r="H174" s="346"/>
      <c r="I174" s="346"/>
      <c r="J174" s="346"/>
      <c r="K174" s="346"/>
    </row>
    <row r="175" spans="1:11">
      <c r="A175" s="361"/>
      <c r="B175" s="417" t="s">
        <v>158</v>
      </c>
      <c r="C175" s="359"/>
      <c r="D175" s="360"/>
      <c r="E175" s="359">
        <f t="shared" si="11"/>
        <v>0</v>
      </c>
      <c r="F175" s="346"/>
      <c r="G175" s="346"/>
      <c r="H175" s="346"/>
      <c r="I175" s="346"/>
      <c r="J175" s="346"/>
      <c r="K175" s="346"/>
    </row>
    <row r="176" spans="1:11">
      <c r="A176" s="361"/>
      <c r="B176" s="417" t="s">
        <v>159</v>
      </c>
      <c r="C176" s="359"/>
      <c r="D176" s="360"/>
      <c r="E176" s="359">
        <f t="shared" si="11"/>
        <v>0</v>
      </c>
      <c r="F176" s="346"/>
      <c r="G176" s="346"/>
      <c r="H176" s="346"/>
      <c r="I176" s="346"/>
      <c r="J176" s="346"/>
      <c r="K176" s="346"/>
    </row>
    <row r="177" spans="1:11">
      <c r="A177" s="361"/>
      <c r="B177" s="417" t="s">
        <v>160</v>
      </c>
      <c r="C177" s="359"/>
      <c r="D177" s="360"/>
      <c r="E177" s="359">
        <f t="shared" si="11"/>
        <v>0</v>
      </c>
      <c r="F177" s="346"/>
      <c r="G177" s="346"/>
      <c r="H177" s="346"/>
      <c r="I177" s="346"/>
      <c r="J177" s="346"/>
      <c r="K177" s="346"/>
    </row>
    <row r="178" spans="1:11">
      <c r="A178" s="361"/>
      <c r="B178" s="362"/>
      <c r="C178" s="359"/>
      <c r="D178" s="360"/>
      <c r="E178" s="359"/>
      <c r="F178" s="346"/>
      <c r="G178" s="346"/>
      <c r="H178" s="346"/>
      <c r="I178" s="346"/>
      <c r="J178" s="346"/>
      <c r="K178" s="346"/>
    </row>
    <row r="179" spans="1:11">
      <c r="A179" s="361"/>
      <c r="B179" s="362" t="s">
        <v>572</v>
      </c>
      <c r="C179" s="359"/>
      <c r="D179" s="412">
        <v>6.5000000000000002E-2</v>
      </c>
      <c r="E179" s="359">
        <f t="shared" si="11"/>
        <v>0</v>
      </c>
      <c r="F179" s="346"/>
      <c r="G179" s="346"/>
      <c r="H179" s="346"/>
      <c r="I179" s="346"/>
      <c r="J179" s="346"/>
      <c r="K179" s="346"/>
    </row>
    <row r="180" spans="1:11">
      <c r="A180" s="361"/>
      <c r="B180" s="362" t="s">
        <v>573</v>
      </c>
      <c r="C180" s="359"/>
      <c r="D180" s="412">
        <v>4.6899999999999997E-2</v>
      </c>
      <c r="E180" s="359">
        <f t="shared" si="11"/>
        <v>0</v>
      </c>
      <c r="F180" s="346"/>
      <c r="G180" s="346"/>
      <c r="H180" s="346"/>
      <c r="I180" s="346"/>
      <c r="J180" s="346"/>
      <c r="K180" s="346"/>
    </row>
    <row r="181" spans="1:11">
      <c r="A181" s="361"/>
      <c r="B181" s="362" t="s">
        <v>574</v>
      </c>
      <c r="C181" s="359"/>
      <c r="D181" s="412">
        <v>7.8700000000000006E-2</v>
      </c>
      <c r="E181" s="359">
        <f t="shared" si="11"/>
        <v>0</v>
      </c>
      <c r="F181" s="346"/>
      <c r="G181" s="346"/>
      <c r="H181" s="346"/>
      <c r="I181" s="346"/>
      <c r="J181" s="346"/>
      <c r="K181" s="346"/>
    </row>
    <row r="182" spans="1:11">
      <c r="A182" s="418"/>
      <c r="B182" s="362" t="s">
        <v>575</v>
      </c>
      <c r="C182" s="359"/>
      <c r="D182" s="412">
        <v>7.6999999999999999E-2</v>
      </c>
      <c r="E182" s="359">
        <f t="shared" si="11"/>
        <v>0</v>
      </c>
      <c r="F182" s="346"/>
      <c r="G182" s="346"/>
      <c r="H182" s="346"/>
      <c r="I182" s="346"/>
      <c r="J182" s="346"/>
      <c r="K182" s="346"/>
    </row>
    <row r="183" spans="1:11">
      <c r="A183" s="361"/>
      <c r="B183" s="362" t="s">
        <v>576</v>
      </c>
      <c r="C183" s="359"/>
      <c r="D183" s="412">
        <v>0.1192</v>
      </c>
      <c r="E183" s="359">
        <f t="shared" si="11"/>
        <v>0</v>
      </c>
      <c r="F183" s="346"/>
      <c r="G183" s="346"/>
      <c r="H183" s="346"/>
      <c r="I183" s="346"/>
      <c r="J183" s="346"/>
      <c r="K183" s="346"/>
    </row>
    <row r="184" spans="1:11">
      <c r="A184" s="421"/>
      <c r="B184" s="422"/>
      <c r="C184" s="423"/>
      <c r="D184" s="424"/>
      <c r="E184" s="423"/>
      <c r="F184" s="346"/>
      <c r="G184" s="346"/>
      <c r="H184" s="346"/>
      <c r="I184" s="346"/>
      <c r="J184" s="346"/>
      <c r="K184" s="346"/>
    </row>
  </sheetData>
  <mergeCells count="9">
    <mergeCell ref="A1:E1"/>
    <mergeCell ref="A2:E2"/>
    <mergeCell ref="A3:E3"/>
    <mergeCell ref="A11:B11"/>
    <mergeCell ref="C5:C10"/>
    <mergeCell ref="D5:D10"/>
    <mergeCell ref="E5:E10"/>
    <mergeCell ref="A8:B10"/>
    <mergeCell ref="A5:B7"/>
  </mergeCells>
  <pageMargins left="0.69930555555555596" right="0.69930555555555596" top="0.75" bottom="0.75" header="0.3" footer="0.3"/>
  <pageSetup orientation="portrait" horizontalDpi="360" verticalDpi="36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L183"/>
  <sheetViews>
    <sheetView zoomScale="73" zoomScaleNormal="140" workbookViewId="0">
      <selection activeCell="A4" sqref="A4"/>
    </sheetView>
  </sheetViews>
  <sheetFormatPr defaultColWidth="9.1796875" defaultRowHeight="13"/>
  <cols>
    <col min="1" max="1" width="3.54296875" style="234" customWidth="1"/>
    <col min="2" max="2" width="40.81640625" style="234" customWidth="1"/>
    <col min="3" max="3" width="10" style="234" customWidth="1"/>
    <col min="4" max="4" width="9.7265625" style="234" customWidth="1"/>
    <col min="5" max="5" width="10.1796875" style="234" customWidth="1"/>
    <col min="6" max="6" width="9.7265625" style="234" customWidth="1"/>
    <col min="7" max="7" width="8.453125" style="234" customWidth="1"/>
    <col min="8" max="8" width="9.7265625" style="234" customWidth="1"/>
    <col min="9" max="9" width="10" style="272" customWidth="1"/>
    <col min="10" max="10" width="9.81640625" style="234" customWidth="1"/>
    <col min="11" max="11" width="10.54296875" style="234" customWidth="1"/>
    <col min="12" max="16384" width="9.1796875" style="234"/>
  </cols>
  <sheetData>
    <row r="1" spans="1:11">
      <c r="A1" s="476" t="s">
        <v>166</v>
      </c>
      <c r="B1" s="476"/>
      <c r="C1" s="476"/>
      <c r="D1" s="476"/>
      <c r="E1" s="476"/>
    </row>
    <row r="2" spans="1:11" ht="13.5">
      <c r="A2" s="476" t="s">
        <v>1</v>
      </c>
      <c r="B2" s="476"/>
      <c r="C2" s="476"/>
      <c r="D2" s="476"/>
      <c r="E2" s="476"/>
    </row>
    <row r="3" spans="1:11">
      <c r="A3" s="477" t="s">
        <v>579</v>
      </c>
      <c r="B3" s="477"/>
      <c r="C3" s="477"/>
      <c r="D3" s="477"/>
      <c r="E3" s="477"/>
    </row>
    <row r="4" spans="1:11">
      <c r="A4" s="9"/>
      <c r="B4" s="3"/>
    </row>
    <row r="5" spans="1:11">
      <c r="A5" s="9"/>
      <c r="B5" s="3"/>
    </row>
    <row r="6" spans="1:11">
      <c r="A6" s="9"/>
      <c r="B6" s="3"/>
    </row>
    <row r="7" spans="1:11" ht="25.5" customHeight="1">
      <c r="A7" s="478" t="s">
        <v>2</v>
      </c>
      <c r="B7" s="479"/>
      <c r="C7" s="467" t="s">
        <v>167</v>
      </c>
      <c r="D7" s="468"/>
      <c r="E7" s="468"/>
      <c r="F7" s="467" t="s">
        <v>168</v>
      </c>
      <c r="G7" s="468"/>
      <c r="H7" s="469"/>
      <c r="I7" s="460" t="s">
        <v>169</v>
      </c>
      <c r="J7" s="461" t="s">
        <v>170</v>
      </c>
      <c r="K7" s="462" t="s">
        <v>450</v>
      </c>
    </row>
    <row r="8" spans="1:11">
      <c r="A8" s="465" t="s">
        <v>5</v>
      </c>
      <c r="B8" s="466"/>
      <c r="C8" s="470" t="s">
        <v>171</v>
      </c>
      <c r="D8" s="471"/>
      <c r="E8" s="471"/>
      <c r="F8" s="470" t="s">
        <v>171</v>
      </c>
      <c r="G8" s="471"/>
      <c r="H8" s="472"/>
      <c r="I8" s="460"/>
      <c r="J8" s="461"/>
      <c r="K8" s="463"/>
    </row>
    <row r="9" spans="1:11" ht="15" customHeight="1">
      <c r="A9" s="465"/>
      <c r="B9" s="466"/>
      <c r="C9" s="473" t="s">
        <v>172</v>
      </c>
      <c r="D9" s="473" t="s">
        <v>173</v>
      </c>
      <c r="E9" s="473" t="s">
        <v>174</v>
      </c>
      <c r="F9" s="473" t="s">
        <v>172</v>
      </c>
      <c r="G9" s="473" t="s">
        <v>173</v>
      </c>
      <c r="H9" s="474" t="s">
        <v>174</v>
      </c>
      <c r="I9" s="460"/>
      <c r="J9" s="461"/>
      <c r="K9" s="463"/>
    </row>
    <row r="10" spans="1:11">
      <c r="A10" s="305"/>
      <c r="B10" s="306"/>
      <c r="C10" s="473"/>
      <c r="D10" s="473"/>
      <c r="E10" s="473"/>
      <c r="F10" s="473"/>
      <c r="G10" s="473"/>
      <c r="H10" s="474"/>
      <c r="I10" s="460"/>
      <c r="J10" s="461"/>
      <c r="K10" s="464"/>
    </row>
    <row r="11" spans="1:11">
      <c r="A11" s="475">
        <v>-1</v>
      </c>
      <c r="B11" s="475"/>
      <c r="C11" s="295"/>
      <c r="D11" s="295"/>
      <c r="E11" s="295"/>
      <c r="F11" s="295"/>
      <c r="G11" s="295"/>
      <c r="H11" s="295"/>
      <c r="I11" s="309"/>
      <c r="J11" s="295"/>
      <c r="K11" s="295"/>
    </row>
    <row r="12" spans="1:11" ht="13.5">
      <c r="A12" s="236" t="s">
        <v>6</v>
      </c>
      <c r="B12" s="237"/>
      <c r="C12" s="238"/>
      <c r="D12" s="238"/>
      <c r="E12" s="238"/>
      <c r="F12" s="238"/>
      <c r="G12" s="238"/>
      <c r="H12" s="238"/>
      <c r="I12" s="276"/>
      <c r="J12" s="238"/>
      <c r="K12" s="238"/>
    </row>
    <row r="13" spans="1:11">
      <c r="A13" s="28"/>
      <c r="B13" s="244" t="s">
        <v>7</v>
      </c>
      <c r="C13" s="246"/>
      <c r="D13" s="246"/>
      <c r="E13" s="246"/>
      <c r="F13" s="246"/>
      <c r="G13" s="246"/>
      <c r="H13" s="246"/>
      <c r="I13" s="261">
        <f>(F13-C13)+(G13-D13)+(H13-E13)</f>
        <v>0</v>
      </c>
      <c r="J13" s="246">
        <v>1</v>
      </c>
      <c r="K13" s="261">
        <f>I13*J13</f>
        <v>0</v>
      </c>
    </row>
    <row r="14" spans="1:11">
      <c r="A14" s="28"/>
      <c r="B14" s="244" t="s">
        <v>9</v>
      </c>
      <c r="C14" s="261"/>
      <c r="D14" s="246"/>
      <c r="E14" s="246"/>
      <c r="F14" s="261"/>
      <c r="G14" s="246"/>
      <c r="H14" s="246"/>
      <c r="I14" s="261">
        <f t="shared" ref="I14:I77" si="0">(F14-C14)+(G14-D14)+(H14-E14)</f>
        <v>0</v>
      </c>
      <c r="J14" s="246">
        <v>1</v>
      </c>
      <c r="K14" s="261">
        <f t="shared" ref="K14:K77" si="1">I14*J14</f>
        <v>0</v>
      </c>
    </row>
    <row r="15" spans="1:11">
      <c r="A15" s="28"/>
      <c r="B15" s="244" t="s">
        <v>10</v>
      </c>
      <c r="C15" s="246"/>
      <c r="D15" s="246"/>
      <c r="E15" s="246"/>
      <c r="F15" s="246"/>
      <c r="G15" s="246"/>
      <c r="H15" s="246"/>
      <c r="I15" s="261">
        <f t="shared" si="0"/>
        <v>0</v>
      </c>
      <c r="J15" s="246">
        <v>1</v>
      </c>
      <c r="K15" s="261">
        <f t="shared" si="1"/>
        <v>0</v>
      </c>
    </row>
    <row r="16" spans="1:11">
      <c r="A16" s="28"/>
      <c r="B16" s="244" t="s">
        <v>11</v>
      </c>
      <c r="C16" s="246"/>
      <c r="D16" s="246"/>
      <c r="E16" s="246"/>
      <c r="F16" s="246"/>
      <c r="G16" s="246"/>
      <c r="H16" s="246"/>
      <c r="I16" s="261">
        <f t="shared" si="0"/>
        <v>0</v>
      </c>
      <c r="J16" s="246">
        <v>1</v>
      </c>
      <c r="K16" s="261">
        <f t="shared" si="1"/>
        <v>0</v>
      </c>
    </row>
    <row r="17" spans="1:12">
      <c r="A17" s="28"/>
      <c r="B17" s="244" t="s">
        <v>12</v>
      </c>
      <c r="C17" s="246"/>
      <c r="D17" s="246"/>
      <c r="E17" s="246"/>
      <c r="F17" s="246"/>
      <c r="G17" s="246"/>
      <c r="H17" s="246"/>
      <c r="I17" s="261">
        <f t="shared" si="0"/>
        <v>0</v>
      </c>
      <c r="J17" s="246">
        <v>1</v>
      </c>
      <c r="K17" s="261">
        <f t="shared" si="1"/>
        <v>0</v>
      </c>
    </row>
    <row r="18" spans="1:12">
      <c r="A18" s="28"/>
      <c r="B18" s="244" t="s">
        <v>13</v>
      </c>
      <c r="C18" s="246"/>
      <c r="D18" s="307"/>
      <c r="E18" s="246"/>
      <c r="F18" s="246"/>
      <c r="G18" s="246"/>
      <c r="H18" s="246"/>
      <c r="I18" s="261">
        <f t="shared" si="0"/>
        <v>0</v>
      </c>
      <c r="J18" s="246">
        <v>1</v>
      </c>
      <c r="K18" s="261">
        <f t="shared" si="1"/>
        <v>0</v>
      </c>
    </row>
    <row r="19" spans="1:12">
      <c r="A19" s="28"/>
      <c r="B19" s="244"/>
      <c r="C19" s="246"/>
      <c r="D19" s="246"/>
      <c r="E19" s="246"/>
      <c r="F19" s="246"/>
      <c r="G19" s="246"/>
      <c r="H19" s="246"/>
      <c r="I19" s="261">
        <f t="shared" si="0"/>
        <v>0</v>
      </c>
      <c r="J19" s="246">
        <v>1</v>
      </c>
      <c r="K19" s="261">
        <f t="shared" si="1"/>
        <v>0</v>
      </c>
    </row>
    <row r="20" spans="1:12" ht="13.5">
      <c r="A20" s="247" t="s">
        <v>14</v>
      </c>
      <c r="B20" s="244"/>
      <c r="C20" s="246"/>
      <c r="D20" s="246"/>
      <c r="E20" s="246"/>
      <c r="F20" s="246"/>
      <c r="G20" s="246"/>
      <c r="H20" s="246"/>
      <c r="I20" s="261">
        <f t="shared" si="0"/>
        <v>0</v>
      </c>
      <c r="J20" s="246">
        <v>1</v>
      </c>
      <c r="K20" s="261">
        <f t="shared" si="1"/>
        <v>0</v>
      </c>
    </row>
    <row r="21" spans="1:12">
      <c r="A21" s="28"/>
      <c r="B21" s="244" t="s">
        <v>15</v>
      </c>
      <c r="C21" s="246"/>
      <c r="D21" s="246"/>
      <c r="E21" s="246"/>
      <c r="F21" s="246"/>
      <c r="G21" s="246"/>
      <c r="H21" s="246"/>
      <c r="I21" s="261">
        <f t="shared" si="0"/>
        <v>0</v>
      </c>
      <c r="J21" s="246">
        <v>1</v>
      </c>
      <c r="K21" s="261">
        <f t="shared" si="1"/>
        <v>0</v>
      </c>
      <c r="L21" s="310">
        <v>7.4999999999999997E-3</v>
      </c>
    </row>
    <row r="22" spans="1:12">
      <c r="A22" s="28"/>
      <c r="B22" s="244" t="s">
        <v>16</v>
      </c>
      <c r="C22" s="246"/>
      <c r="D22" s="246"/>
      <c r="E22" s="246"/>
      <c r="F22" s="246"/>
      <c r="G22" s="246"/>
      <c r="H22" s="246"/>
      <c r="I22" s="261">
        <f t="shared" si="0"/>
        <v>0</v>
      </c>
      <c r="J22" s="246">
        <v>1</v>
      </c>
      <c r="K22" s="261">
        <f t="shared" si="1"/>
        <v>0</v>
      </c>
      <c r="L22" s="311">
        <v>1.37E-2</v>
      </c>
    </row>
    <row r="23" spans="1:12">
      <c r="A23" s="28"/>
      <c r="B23" s="244" t="s">
        <v>17</v>
      </c>
      <c r="C23" s="246"/>
      <c r="D23" s="307"/>
      <c r="E23" s="246"/>
      <c r="F23" s="246"/>
      <c r="G23" s="246"/>
      <c r="H23" s="246"/>
      <c r="I23" s="261">
        <f t="shared" si="0"/>
        <v>0</v>
      </c>
      <c r="J23" s="246">
        <v>1</v>
      </c>
      <c r="K23" s="261">
        <f t="shared" si="1"/>
        <v>0</v>
      </c>
    </row>
    <row r="24" spans="1:12">
      <c r="A24" s="28"/>
      <c r="B24" s="244" t="s">
        <v>18</v>
      </c>
      <c r="C24" s="246"/>
      <c r="D24" s="308"/>
      <c r="E24" s="246"/>
      <c r="F24" s="246"/>
      <c r="G24" s="246"/>
      <c r="H24" s="246"/>
      <c r="I24" s="261">
        <f t="shared" si="0"/>
        <v>0</v>
      </c>
      <c r="J24" s="246">
        <v>1</v>
      </c>
      <c r="K24" s="261">
        <f t="shared" si="1"/>
        <v>0</v>
      </c>
    </row>
    <row r="25" spans="1:12">
      <c r="A25" s="28"/>
      <c r="B25" s="244" t="s">
        <v>19</v>
      </c>
      <c r="C25" s="246"/>
      <c r="D25" s="307"/>
      <c r="E25" s="246"/>
      <c r="F25" s="246"/>
      <c r="G25" s="246"/>
      <c r="H25" s="246"/>
      <c r="I25" s="261">
        <f t="shared" si="0"/>
        <v>0</v>
      </c>
      <c r="J25" s="246">
        <v>1</v>
      </c>
      <c r="K25" s="261">
        <f t="shared" si="1"/>
        <v>0</v>
      </c>
    </row>
    <row r="26" spans="1:12" ht="26">
      <c r="A26" s="28"/>
      <c r="B26" s="248" t="s">
        <v>20</v>
      </c>
      <c r="C26" s="246"/>
      <c r="D26" s="246"/>
      <c r="E26" s="246"/>
      <c r="F26" s="246"/>
      <c r="G26" s="246"/>
      <c r="H26" s="246"/>
      <c r="I26" s="261">
        <f t="shared" si="0"/>
        <v>0</v>
      </c>
      <c r="J26" s="246">
        <v>1</v>
      </c>
      <c r="K26" s="261">
        <f t="shared" si="1"/>
        <v>0</v>
      </c>
    </row>
    <row r="27" spans="1:12">
      <c r="A27" s="28"/>
      <c r="B27" s="244"/>
      <c r="C27" s="246"/>
      <c r="D27" s="246"/>
      <c r="E27" s="246"/>
      <c r="F27" s="246"/>
      <c r="G27" s="246"/>
      <c r="H27" s="246"/>
      <c r="I27" s="261">
        <f t="shared" si="0"/>
        <v>0</v>
      </c>
      <c r="J27" s="246">
        <v>1</v>
      </c>
      <c r="K27" s="261">
        <f t="shared" si="1"/>
        <v>0</v>
      </c>
    </row>
    <row r="28" spans="1:12" ht="13.5">
      <c r="A28" s="249" t="s">
        <v>21</v>
      </c>
      <c r="B28" s="244"/>
      <c r="C28" s="246"/>
      <c r="D28" s="246"/>
      <c r="E28" s="246"/>
      <c r="F28" s="246"/>
      <c r="G28" s="246"/>
      <c r="H28" s="246"/>
      <c r="I28" s="261">
        <f t="shared" si="0"/>
        <v>0</v>
      </c>
      <c r="J28" s="246">
        <v>1</v>
      </c>
      <c r="K28" s="261">
        <f t="shared" si="1"/>
        <v>0</v>
      </c>
    </row>
    <row r="29" spans="1:12">
      <c r="A29" s="28"/>
      <c r="B29" s="244" t="s">
        <v>22</v>
      </c>
      <c r="C29" s="261"/>
      <c r="D29" s="246"/>
      <c r="E29" s="246"/>
      <c r="F29" s="261"/>
      <c r="G29" s="246"/>
      <c r="H29" s="246"/>
      <c r="I29" s="261">
        <f t="shared" si="0"/>
        <v>0</v>
      </c>
      <c r="J29" s="246">
        <v>1</v>
      </c>
      <c r="K29" s="261">
        <f t="shared" si="1"/>
        <v>0</v>
      </c>
    </row>
    <row r="30" spans="1:12">
      <c r="A30" s="28"/>
      <c r="B30" s="244" t="s">
        <v>23</v>
      </c>
      <c r="C30" s="246"/>
      <c r="D30" s="246"/>
      <c r="E30" s="246"/>
      <c r="F30" s="246"/>
      <c r="G30" s="246"/>
      <c r="H30" s="246"/>
      <c r="I30" s="261">
        <f t="shared" si="0"/>
        <v>0</v>
      </c>
      <c r="J30" s="246">
        <v>1</v>
      </c>
      <c r="K30" s="261">
        <f t="shared" si="1"/>
        <v>0</v>
      </c>
    </row>
    <row r="31" spans="1:12">
      <c r="A31" s="28"/>
      <c r="B31" s="244"/>
      <c r="C31" s="246"/>
      <c r="D31" s="246"/>
      <c r="E31" s="246"/>
      <c r="F31" s="246"/>
      <c r="G31" s="246"/>
      <c r="H31" s="246"/>
      <c r="I31" s="261">
        <f t="shared" si="0"/>
        <v>0</v>
      </c>
      <c r="J31" s="246">
        <v>1</v>
      </c>
      <c r="K31" s="261">
        <f t="shared" si="1"/>
        <v>0</v>
      </c>
    </row>
    <row r="32" spans="1:12">
      <c r="A32" s="249" t="s">
        <v>24</v>
      </c>
      <c r="B32" s="250"/>
      <c r="C32" s="246"/>
      <c r="D32" s="246"/>
      <c r="E32" s="246"/>
      <c r="F32" s="246"/>
      <c r="G32" s="246"/>
      <c r="H32" s="246"/>
      <c r="I32" s="261">
        <f t="shared" si="0"/>
        <v>0</v>
      </c>
      <c r="J32" s="246">
        <v>1</v>
      </c>
      <c r="K32" s="261">
        <f t="shared" si="1"/>
        <v>0</v>
      </c>
    </row>
    <row r="33" spans="1:12" ht="13.5">
      <c r="A33" s="249"/>
      <c r="B33" s="251" t="s">
        <v>25</v>
      </c>
      <c r="C33" s="246"/>
      <c r="D33" s="246"/>
      <c r="E33" s="246"/>
      <c r="F33" s="246"/>
      <c r="G33" s="246"/>
      <c r="H33" s="246"/>
      <c r="I33" s="261">
        <f t="shared" si="0"/>
        <v>0</v>
      </c>
      <c r="J33" s="246">
        <v>1</v>
      </c>
      <c r="K33" s="261">
        <f t="shared" si="1"/>
        <v>0</v>
      </c>
    </row>
    <row r="34" spans="1:12">
      <c r="A34" s="28"/>
      <c r="B34" s="244" t="s">
        <v>26</v>
      </c>
      <c r="C34" s="246"/>
      <c r="D34" s="246"/>
      <c r="E34" s="246"/>
      <c r="F34" s="246"/>
      <c r="G34" s="246"/>
      <c r="H34" s="246"/>
      <c r="I34" s="261">
        <f t="shared" si="0"/>
        <v>0</v>
      </c>
      <c r="J34" s="246">
        <v>1</v>
      </c>
      <c r="K34" s="261">
        <f t="shared" si="1"/>
        <v>0</v>
      </c>
    </row>
    <row r="35" spans="1:12">
      <c r="A35" s="28"/>
      <c r="B35" s="244" t="s">
        <v>27</v>
      </c>
      <c r="C35" s="246"/>
      <c r="D35" s="246"/>
      <c r="E35" s="246"/>
      <c r="F35" s="246"/>
      <c r="G35" s="246"/>
      <c r="H35" s="246"/>
      <c r="I35" s="261">
        <f t="shared" si="0"/>
        <v>0</v>
      </c>
      <c r="J35" s="246">
        <v>1</v>
      </c>
      <c r="K35" s="261">
        <f t="shared" si="1"/>
        <v>0</v>
      </c>
    </row>
    <row r="36" spans="1:12">
      <c r="A36" s="28"/>
      <c r="B36" s="244" t="s">
        <v>28</v>
      </c>
      <c r="C36" s="246"/>
      <c r="D36" s="246"/>
      <c r="E36" s="246"/>
      <c r="F36" s="246"/>
      <c r="G36" s="246"/>
      <c r="H36" s="246"/>
      <c r="I36" s="261">
        <f t="shared" si="0"/>
        <v>0</v>
      </c>
      <c r="J36" s="246">
        <v>1</v>
      </c>
      <c r="K36" s="261">
        <f t="shared" si="1"/>
        <v>0</v>
      </c>
      <c r="L36" s="311">
        <v>4.5999999999999999E-3</v>
      </c>
    </row>
    <row r="37" spans="1:12">
      <c r="A37" s="28"/>
      <c r="B37" s="244" t="s">
        <v>29</v>
      </c>
      <c r="C37" s="246"/>
      <c r="D37" s="246"/>
      <c r="E37" s="246"/>
      <c r="F37" s="246"/>
      <c r="G37" s="246"/>
      <c r="H37" s="246"/>
      <c r="I37" s="261">
        <f t="shared" si="0"/>
        <v>0</v>
      </c>
      <c r="J37" s="246">
        <v>1</v>
      </c>
      <c r="K37" s="261">
        <f t="shared" si="1"/>
        <v>0</v>
      </c>
    </row>
    <row r="38" spans="1:12">
      <c r="A38" s="28"/>
      <c r="B38" s="244" t="s">
        <v>30</v>
      </c>
      <c r="C38" s="246"/>
      <c r="D38" s="246"/>
      <c r="E38" s="246"/>
      <c r="F38" s="246"/>
      <c r="G38" s="246"/>
      <c r="H38" s="246"/>
      <c r="I38" s="261">
        <f t="shared" si="0"/>
        <v>0</v>
      </c>
      <c r="J38" s="246">
        <v>1</v>
      </c>
      <c r="K38" s="261">
        <f t="shared" si="1"/>
        <v>0</v>
      </c>
      <c r="L38" s="311">
        <v>5.5999999999999999E-3</v>
      </c>
    </row>
    <row r="39" spans="1:12">
      <c r="A39" s="28"/>
      <c r="B39" s="244" t="s">
        <v>31</v>
      </c>
      <c r="C39" s="246"/>
      <c r="D39" s="246"/>
      <c r="E39" s="246"/>
      <c r="F39" s="246"/>
      <c r="G39" s="246"/>
      <c r="H39" s="246"/>
      <c r="I39" s="261">
        <f t="shared" si="0"/>
        <v>0</v>
      </c>
      <c r="J39" s="246">
        <v>1</v>
      </c>
      <c r="K39" s="261">
        <f t="shared" si="1"/>
        <v>0</v>
      </c>
      <c r="L39" s="311">
        <v>4.1399999999999999E-2</v>
      </c>
    </row>
    <row r="40" spans="1:12">
      <c r="A40" s="28"/>
      <c r="B40" s="244"/>
      <c r="C40" s="246"/>
      <c r="D40" s="246"/>
      <c r="E40" s="246"/>
      <c r="F40" s="246"/>
      <c r="G40" s="246"/>
      <c r="H40" s="246"/>
      <c r="I40" s="261">
        <f t="shared" si="0"/>
        <v>0</v>
      </c>
      <c r="J40" s="246">
        <v>1</v>
      </c>
      <c r="K40" s="261">
        <f t="shared" si="1"/>
        <v>0</v>
      </c>
    </row>
    <row r="41" spans="1:12" ht="13.5">
      <c r="A41" s="249" t="s">
        <v>32</v>
      </c>
      <c r="B41" s="244"/>
      <c r="C41" s="253"/>
      <c r="D41" s="246"/>
      <c r="E41" s="246"/>
      <c r="F41" s="246"/>
      <c r="G41" s="246"/>
      <c r="H41" s="246"/>
      <c r="I41" s="261">
        <f t="shared" si="0"/>
        <v>0</v>
      </c>
      <c r="J41" s="246">
        <v>1</v>
      </c>
      <c r="K41" s="261">
        <f t="shared" si="1"/>
        <v>0</v>
      </c>
    </row>
    <row r="42" spans="1:12">
      <c r="A42" s="28"/>
      <c r="B42" s="254" t="s">
        <v>33</v>
      </c>
      <c r="C42" s="253"/>
      <c r="D42" s="246"/>
      <c r="E42" s="246"/>
      <c r="F42" s="246"/>
      <c r="G42" s="246"/>
      <c r="H42" s="246"/>
      <c r="I42" s="261">
        <f t="shared" si="0"/>
        <v>0</v>
      </c>
      <c r="J42" s="246">
        <v>1</v>
      </c>
      <c r="K42" s="261">
        <f t="shared" si="1"/>
        <v>0</v>
      </c>
    </row>
    <row r="43" spans="1:12">
      <c r="A43" s="28"/>
      <c r="B43" s="254" t="s">
        <v>175</v>
      </c>
      <c r="C43" s="253"/>
      <c r="D43" s="246"/>
      <c r="E43" s="246"/>
      <c r="F43" s="246"/>
      <c r="G43" s="246"/>
      <c r="H43" s="246"/>
      <c r="I43" s="261">
        <f t="shared" si="0"/>
        <v>0</v>
      </c>
      <c r="J43" s="246">
        <v>1</v>
      </c>
      <c r="K43" s="261">
        <f t="shared" si="1"/>
        <v>0</v>
      </c>
    </row>
    <row r="44" spans="1:12">
      <c r="A44" s="28"/>
      <c r="B44" s="254" t="s">
        <v>34</v>
      </c>
      <c r="C44" s="253"/>
      <c r="D44" s="246"/>
      <c r="E44" s="246"/>
      <c r="F44" s="246"/>
      <c r="G44" s="246"/>
      <c r="H44" s="246"/>
      <c r="I44" s="261">
        <f t="shared" si="0"/>
        <v>0</v>
      </c>
      <c r="J44" s="246">
        <v>1</v>
      </c>
      <c r="K44" s="261">
        <f t="shared" si="1"/>
        <v>0</v>
      </c>
    </row>
    <row r="45" spans="1:12">
      <c r="A45" s="28"/>
      <c r="B45" s="254" t="s">
        <v>35</v>
      </c>
      <c r="C45" s="253"/>
      <c r="D45" s="246"/>
      <c r="E45" s="246"/>
      <c r="F45" s="246"/>
      <c r="G45" s="246"/>
      <c r="H45" s="246"/>
      <c r="I45" s="261">
        <f t="shared" si="0"/>
        <v>0</v>
      </c>
      <c r="J45" s="246">
        <v>1</v>
      </c>
      <c r="K45" s="261">
        <f t="shared" si="1"/>
        <v>0</v>
      </c>
    </row>
    <row r="46" spans="1:12">
      <c r="A46" s="28"/>
      <c r="B46" s="254" t="s">
        <v>36</v>
      </c>
      <c r="C46" s="253"/>
      <c r="D46" s="246"/>
      <c r="E46" s="246"/>
      <c r="F46" s="246"/>
      <c r="G46" s="246"/>
      <c r="H46" s="246"/>
      <c r="I46" s="261">
        <f t="shared" si="0"/>
        <v>0</v>
      </c>
      <c r="J46" s="246">
        <v>1</v>
      </c>
      <c r="K46" s="261">
        <f t="shared" si="1"/>
        <v>0</v>
      </c>
    </row>
    <row r="47" spans="1:12">
      <c r="A47" s="28"/>
      <c r="B47" s="254" t="s">
        <v>37</v>
      </c>
      <c r="C47" s="253"/>
      <c r="D47" s="246"/>
      <c r="E47" s="246"/>
      <c r="F47" s="246"/>
      <c r="G47" s="246"/>
      <c r="H47" s="246"/>
      <c r="I47" s="261">
        <f t="shared" si="0"/>
        <v>0</v>
      </c>
      <c r="J47" s="246">
        <v>1</v>
      </c>
      <c r="K47" s="261">
        <f t="shared" si="1"/>
        <v>0</v>
      </c>
    </row>
    <row r="48" spans="1:12">
      <c r="A48" s="28"/>
      <c r="B48" s="254" t="s">
        <v>38</v>
      </c>
      <c r="C48" s="253"/>
      <c r="D48" s="246"/>
      <c r="E48" s="246"/>
      <c r="F48" s="246"/>
      <c r="G48" s="246"/>
      <c r="H48" s="246"/>
      <c r="I48" s="261">
        <f t="shared" si="0"/>
        <v>0</v>
      </c>
      <c r="J48" s="246">
        <v>1</v>
      </c>
      <c r="K48" s="261">
        <f t="shared" si="1"/>
        <v>0</v>
      </c>
    </row>
    <row r="49" spans="1:11">
      <c r="A49" s="28"/>
      <c r="B49" s="254" t="s">
        <v>39</v>
      </c>
      <c r="C49" s="253"/>
      <c r="D49" s="246"/>
      <c r="E49" s="246"/>
      <c r="F49" s="246"/>
      <c r="G49" s="246"/>
      <c r="H49" s="246"/>
      <c r="I49" s="261">
        <f t="shared" si="0"/>
        <v>0</v>
      </c>
      <c r="J49" s="246">
        <v>1</v>
      </c>
      <c r="K49" s="261">
        <f t="shared" si="1"/>
        <v>0</v>
      </c>
    </row>
    <row r="50" spans="1:11">
      <c r="A50" s="28"/>
      <c r="B50" s="254" t="s">
        <v>40</v>
      </c>
      <c r="C50" s="253"/>
      <c r="D50" s="246"/>
      <c r="E50" s="246"/>
      <c r="F50" s="246"/>
      <c r="G50" s="246"/>
      <c r="H50" s="246"/>
      <c r="I50" s="261">
        <f t="shared" si="0"/>
        <v>0</v>
      </c>
      <c r="J50" s="246">
        <v>1</v>
      </c>
      <c r="K50" s="261">
        <f t="shared" si="1"/>
        <v>0</v>
      </c>
    </row>
    <row r="51" spans="1:11">
      <c r="A51" s="28"/>
      <c r="B51" s="254" t="s">
        <v>41</v>
      </c>
      <c r="C51" s="253"/>
      <c r="D51" s="246"/>
      <c r="E51" s="246"/>
      <c r="F51" s="246"/>
      <c r="G51" s="246"/>
      <c r="H51" s="246"/>
      <c r="I51" s="261">
        <f t="shared" si="0"/>
        <v>0</v>
      </c>
      <c r="J51" s="246">
        <v>1</v>
      </c>
      <c r="K51" s="261">
        <f t="shared" si="1"/>
        <v>0</v>
      </c>
    </row>
    <row r="52" spans="1:11">
      <c r="A52" s="28"/>
      <c r="B52" s="254" t="s">
        <v>42</v>
      </c>
      <c r="C52" s="253"/>
      <c r="D52" s="246"/>
      <c r="E52" s="246"/>
      <c r="F52" s="246"/>
      <c r="G52" s="246"/>
      <c r="H52" s="246"/>
      <c r="I52" s="261">
        <f t="shared" si="0"/>
        <v>0</v>
      </c>
      <c r="J52" s="246">
        <v>1</v>
      </c>
      <c r="K52" s="261">
        <f t="shared" si="1"/>
        <v>0</v>
      </c>
    </row>
    <row r="53" spans="1:11">
      <c r="A53" s="28"/>
      <c r="B53" s="254" t="s">
        <v>43</v>
      </c>
      <c r="C53" s="253"/>
      <c r="D53" s="246"/>
      <c r="E53" s="246"/>
      <c r="F53" s="246"/>
      <c r="G53" s="246"/>
      <c r="H53" s="246"/>
      <c r="I53" s="261">
        <f t="shared" si="0"/>
        <v>0</v>
      </c>
      <c r="J53" s="246">
        <v>1</v>
      </c>
      <c r="K53" s="261">
        <f t="shared" si="1"/>
        <v>0</v>
      </c>
    </row>
    <row r="54" spans="1:11">
      <c r="A54" s="28"/>
      <c r="B54" s="254" t="s">
        <v>44</v>
      </c>
      <c r="C54" s="253"/>
      <c r="D54" s="246"/>
      <c r="E54" s="246"/>
      <c r="F54" s="246"/>
      <c r="G54" s="246"/>
      <c r="H54" s="246"/>
      <c r="I54" s="261">
        <f t="shared" si="0"/>
        <v>0</v>
      </c>
      <c r="J54" s="246">
        <v>1</v>
      </c>
      <c r="K54" s="261">
        <f t="shared" si="1"/>
        <v>0</v>
      </c>
    </row>
    <row r="55" spans="1:11">
      <c r="A55" s="28"/>
      <c r="B55" s="254" t="s">
        <v>45</v>
      </c>
      <c r="C55" s="253"/>
      <c r="D55" s="246"/>
      <c r="E55" s="246"/>
      <c r="F55" s="246"/>
      <c r="G55" s="246"/>
      <c r="H55" s="246"/>
      <c r="I55" s="261">
        <f t="shared" si="0"/>
        <v>0</v>
      </c>
      <c r="J55" s="246">
        <v>1</v>
      </c>
      <c r="K55" s="261">
        <f t="shared" si="1"/>
        <v>0</v>
      </c>
    </row>
    <row r="56" spans="1:11">
      <c r="A56" s="28"/>
      <c r="B56" s="254" t="s">
        <v>46</v>
      </c>
      <c r="C56" s="253"/>
      <c r="D56" s="246"/>
      <c r="E56" s="246"/>
      <c r="F56" s="246"/>
      <c r="G56" s="246"/>
      <c r="H56" s="246"/>
      <c r="I56" s="261">
        <f t="shared" si="0"/>
        <v>0</v>
      </c>
      <c r="J56" s="246">
        <v>1</v>
      </c>
      <c r="K56" s="261">
        <f t="shared" si="1"/>
        <v>0</v>
      </c>
    </row>
    <row r="57" spans="1:11">
      <c r="A57" s="28"/>
      <c r="B57" s="254" t="s">
        <v>47</v>
      </c>
      <c r="C57" s="253"/>
      <c r="D57" s="246"/>
      <c r="E57" s="246"/>
      <c r="F57" s="246"/>
      <c r="G57" s="246"/>
      <c r="H57" s="246"/>
      <c r="I57" s="261">
        <f t="shared" si="0"/>
        <v>0</v>
      </c>
      <c r="J57" s="246">
        <v>1</v>
      </c>
      <c r="K57" s="261">
        <f t="shared" si="1"/>
        <v>0</v>
      </c>
    </row>
    <row r="58" spans="1:11">
      <c r="A58" s="28"/>
      <c r="B58" s="254" t="s">
        <v>48</v>
      </c>
      <c r="C58" s="253"/>
      <c r="D58" s="246"/>
      <c r="E58" s="246"/>
      <c r="F58" s="246"/>
      <c r="G58" s="246"/>
      <c r="H58" s="246"/>
      <c r="I58" s="261">
        <f t="shared" si="0"/>
        <v>0</v>
      </c>
      <c r="J58" s="246">
        <v>1</v>
      </c>
      <c r="K58" s="261">
        <f t="shared" si="1"/>
        <v>0</v>
      </c>
    </row>
    <row r="59" spans="1:11">
      <c r="A59" s="28"/>
      <c r="B59" s="254" t="s">
        <v>49</v>
      </c>
      <c r="C59" s="253"/>
      <c r="D59" s="246"/>
      <c r="E59" s="246"/>
      <c r="F59" s="246"/>
      <c r="G59" s="246"/>
      <c r="H59" s="246"/>
      <c r="I59" s="261">
        <f t="shared" si="0"/>
        <v>0</v>
      </c>
      <c r="J59" s="246">
        <v>1</v>
      </c>
      <c r="K59" s="261">
        <f t="shared" si="1"/>
        <v>0</v>
      </c>
    </row>
    <row r="60" spans="1:11">
      <c r="A60" s="28"/>
      <c r="B60" s="254" t="s">
        <v>50</v>
      </c>
      <c r="C60" s="253"/>
      <c r="D60" s="246"/>
      <c r="E60" s="246"/>
      <c r="F60" s="246"/>
      <c r="G60" s="246"/>
      <c r="H60" s="246"/>
      <c r="I60" s="261">
        <f t="shared" si="0"/>
        <v>0</v>
      </c>
      <c r="J60" s="246">
        <v>1</v>
      </c>
      <c r="K60" s="261">
        <f t="shared" si="1"/>
        <v>0</v>
      </c>
    </row>
    <row r="61" spans="1:11">
      <c r="A61" s="28"/>
      <c r="B61" s="254" t="s">
        <v>51</v>
      </c>
      <c r="C61" s="253"/>
      <c r="D61" s="246"/>
      <c r="E61" s="246"/>
      <c r="F61" s="246"/>
      <c r="G61" s="246"/>
      <c r="H61" s="246"/>
      <c r="I61" s="261">
        <f t="shared" si="0"/>
        <v>0</v>
      </c>
      <c r="J61" s="246">
        <v>1</v>
      </c>
      <c r="K61" s="261">
        <f t="shared" si="1"/>
        <v>0</v>
      </c>
    </row>
    <row r="62" spans="1:11">
      <c r="A62" s="28"/>
      <c r="B62" s="254" t="s">
        <v>52</v>
      </c>
      <c r="C62" s="253"/>
      <c r="D62" s="246"/>
      <c r="E62" s="246"/>
      <c r="F62" s="246"/>
      <c r="G62" s="246"/>
      <c r="H62" s="246"/>
      <c r="I62" s="261">
        <f t="shared" si="0"/>
        <v>0</v>
      </c>
      <c r="J62" s="246">
        <v>1</v>
      </c>
      <c r="K62" s="261">
        <f t="shared" si="1"/>
        <v>0</v>
      </c>
    </row>
    <row r="63" spans="1:11">
      <c r="A63" s="28"/>
      <c r="B63" s="254" t="s">
        <v>53</v>
      </c>
      <c r="C63" s="253"/>
      <c r="D63" s="246"/>
      <c r="E63" s="246"/>
      <c r="F63" s="246"/>
      <c r="G63" s="246"/>
      <c r="H63" s="246"/>
      <c r="I63" s="261">
        <f t="shared" si="0"/>
        <v>0</v>
      </c>
      <c r="J63" s="246">
        <v>1</v>
      </c>
      <c r="K63" s="261">
        <f t="shared" si="1"/>
        <v>0</v>
      </c>
    </row>
    <row r="64" spans="1:11">
      <c r="A64" s="28"/>
      <c r="B64" s="254" t="s">
        <v>54</v>
      </c>
      <c r="C64" s="253"/>
      <c r="D64" s="246"/>
      <c r="E64" s="246"/>
      <c r="F64" s="246"/>
      <c r="G64" s="246"/>
      <c r="H64" s="246"/>
      <c r="I64" s="261">
        <f t="shared" si="0"/>
        <v>0</v>
      </c>
      <c r="J64" s="246">
        <v>1</v>
      </c>
      <c r="K64" s="261">
        <f t="shared" si="1"/>
        <v>0</v>
      </c>
    </row>
    <row r="65" spans="1:11">
      <c r="A65" s="28"/>
      <c r="B65" s="256" t="s">
        <v>55</v>
      </c>
      <c r="C65" s="253"/>
      <c r="D65" s="246"/>
      <c r="E65" s="246"/>
      <c r="F65" s="246"/>
      <c r="G65" s="246"/>
      <c r="H65" s="246"/>
      <c r="I65" s="261">
        <f t="shared" si="0"/>
        <v>0</v>
      </c>
      <c r="J65" s="246">
        <v>1</v>
      </c>
      <c r="K65" s="261">
        <f t="shared" si="1"/>
        <v>0</v>
      </c>
    </row>
    <row r="66" spans="1:11">
      <c r="A66" s="28"/>
      <c r="B66" s="254" t="s">
        <v>56</v>
      </c>
      <c r="C66" s="255"/>
      <c r="D66" s="246"/>
      <c r="E66" s="246"/>
      <c r="F66" s="246"/>
      <c r="G66" s="246"/>
      <c r="H66" s="246"/>
      <c r="I66" s="261">
        <f t="shared" si="0"/>
        <v>0</v>
      </c>
      <c r="J66" s="246">
        <v>1</v>
      </c>
      <c r="K66" s="261">
        <f t="shared" si="1"/>
        <v>0</v>
      </c>
    </row>
    <row r="67" spans="1:11">
      <c r="A67" s="28"/>
      <c r="B67" s="254" t="s">
        <v>57</v>
      </c>
      <c r="C67" s="255"/>
      <c r="D67" s="246"/>
      <c r="E67" s="246"/>
      <c r="F67" s="246"/>
      <c r="G67" s="246"/>
      <c r="H67" s="246"/>
      <c r="I67" s="261">
        <f t="shared" si="0"/>
        <v>0</v>
      </c>
      <c r="J67" s="246">
        <v>1</v>
      </c>
      <c r="K67" s="261">
        <f t="shared" si="1"/>
        <v>0</v>
      </c>
    </row>
    <row r="68" spans="1:11">
      <c r="A68" s="28"/>
      <c r="B68" s="254" t="s">
        <v>58</v>
      </c>
      <c r="C68" s="257"/>
      <c r="D68" s="246"/>
      <c r="E68" s="246"/>
      <c r="F68" s="246"/>
      <c r="G68" s="246"/>
      <c r="H68" s="246"/>
      <c r="I68" s="261">
        <f t="shared" si="0"/>
        <v>0</v>
      </c>
      <c r="J68" s="246">
        <v>1</v>
      </c>
      <c r="K68" s="261">
        <f t="shared" si="1"/>
        <v>0</v>
      </c>
    </row>
    <row r="69" spans="1:11">
      <c r="A69" s="258"/>
      <c r="B69" s="256" t="s">
        <v>59</v>
      </c>
      <c r="C69" s="255"/>
      <c r="D69" s="246"/>
      <c r="E69" s="246"/>
      <c r="F69" s="246"/>
      <c r="G69" s="246"/>
      <c r="H69" s="246"/>
      <c r="I69" s="261">
        <f t="shared" si="0"/>
        <v>0</v>
      </c>
      <c r="J69" s="246">
        <v>1</v>
      </c>
      <c r="K69" s="261">
        <f t="shared" si="1"/>
        <v>0</v>
      </c>
    </row>
    <row r="70" spans="1:11">
      <c r="A70" s="258"/>
      <c r="B70" s="256" t="s">
        <v>60</v>
      </c>
      <c r="C70" s="257"/>
      <c r="D70" s="246"/>
      <c r="E70" s="246"/>
      <c r="F70" s="246"/>
      <c r="G70" s="246"/>
      <c r="H70" s="246"/>
      <c r="I70" s="261">
        <f t="shared" si="0"/>
        <v>0</v>
      </c>
      <c r="J70" s="246">
        <v>1</v>
      </c>
      <c r="K70" s="261">
        <f t="shared" si="1"/>
        <v>0</v>
      </c>
    </row>
    <row r="71" spans="1:11">
      <c r="A71" s="258"/>
      <c r="B71" s="256" t="s">
        <v>61</v>
      </c>
      <c r="C71" s="257"/>
      <c r="D71" s="246"/>
      <c r="E71" s="246"/>
      <c r="F71" s="246"/>
      <c r="G71" s="246"/>
      <c r="H71" s="246"/>
      <c r="I71" s="261">
        <f t="shared" si="0"/>
        <v>0</v>
      </c>
      <c r="J71" s="246">
        <v>1</v>
      </c>
      <c r="K71" s="261">
        <f t="shared" si="1"/>
        <v>0</v>
      </c>
    </row>
    <row r="72" spans="1:11">
      <c r="A72" s="258"/>
      <c r="B72" s="256" t="s">
        <v>62</v>
      </c>
      <c r="C72" s="255"/>
      <c r="D72" s="246"/>
      <c r="E72" s="246"/>
      <c r="F72" s="246"/>
      <c r="G72" s="246"/>
      <c r="H72" s="246"/>
      <c r="I72" s="261">
        <f t="shared" si="0"/>
        <v>0</v>
      </c>
      <c r="J72" s="246">
        <v>1</v>
      </c>
      <c r="K72" s="261">
        <f t="shared" si="1"/>
        <v>0</v>
      </c>
    </row>
    <row r="73" spans="1:11">
      <c r="A73" s="258"/>
      <c r="B73" s="256" t="s">
        <v>63</v>
      </c>
      <c r="C73" s="255"/>
      <c r="D73" s="246"/>
      <c r="E73" s="246"/>
      <c r="F73" s="246"/>
      <c r="G73" s="246"/>
      <c r="H73" s="246"/>
      <c r="I73" s="261">
        <f t="shared" si="0"/>
        <v>0</v>
      </c>
      <c r="J73" s="246">
        <v>1</v>
      </c>
      <c r="K73" s="261">
        <f t="shared" si="1"/>
        <v>0</v>
      </c>
    </row>
    <row r="74" spans="1:11">
      <c r="A74" s="258"/>
      <c r="B74" s="256" t="s">
        <v>64</v>
      </c>
      <c r="C74" s="257"/>
      <c r="D74" s="246"/>
      <c r="E74" s="246"/>
      <c r="F74" s="246"/>
      <c r="G74" s="246"/>
      <c r="H74" s="246"/>
      <c r="I74" s="261">
        <f t="shared" si="0"/>
        <v>0</v>
      </c>
      <c r="J74" s="246">
        <v>1</v>
      </c>
      <c r="K74" s="261">
        <f t="shared" si="1"/>
        <v>0</v>
      </c>
    </row>
    <row r="75" spans="1:11">
      <c r="A75" s="258"/>
      <c r="B75" s="256" t="s">
        <v>65</v>
      </c>
      <c r="C75" s="255"/>
      <c r="D75" s="246"/>
      <c r="E75" s="246"/>
      <c r="F75" s="246"/>
      <c r="G75" s="246"/>
      <c r="H75" s="246"/>
      <c r="I75" s="261">
        <f t="shared" si="0"/>
        <v>0</v>
      </c>
      <c r="J75" s="246">
        <v>1</v>
      </c>
      <c r="K75" s="261">
        <f t="shared" si="1"/>
        <v>0</v>
      </c>
    </row>
    <row r="76" spans="1:11">
      <c r="A76" s="258"/>
      <c r="B76" s="256" t="s">
        <v>66</v>
      </c>
      <c r="C76" s="255"/>
      <c r="D76" s="246"/>
      <c r="E76" s="246"/>
      <c r="F76" s="246"/>
      <c r="G76" s="246"/>
      <c r="H76" s="246"/>
      <c r="I76" s="261">
        <f t="shared" si="0"/>
        <v>0</v>
      </c>
      <c r="J76" s="246">
        <v>1</v>
      </c>
      <c r="K76" s="261">
        <f t="shared" si="1"/>
        <v>0</v>
      </c>
    </row>
    <row r="77" spans="1:11">
      <c r="A77" s="258"/>
      <c r="B77" s="256" t="s">
        <v>67</v>
      </c>
      <c r="C77" s="257"/>
      <c r="D77" s="246"/>
      <c r="E77" s="246"/>
      <c r="F77" s="246"/>
      <c r="G77" s="246"/>
      <c r="H77" s="246"/>
      <c r="I77" s="261">
        <f t="shared" si="0"/>
        <v>0</v>
      </c>
      <c r="J77" s="246">
        <v>1</v>
      </c>
      <c r="K77" s="261">
        <f t="shared" si="1"/>
        <v>0</v>
      </c>
    </row>
    <row r="78" spans="1:11">
      <c r="A78" s="258"/>
      <c r="B78" s="256" t="s">
        <v>176</v>
      </c>
      <c r="C78" s="246"/>
      <c r="D78" s="246"/>
      <c r="E78" s="246"/>
      <c r="F78" s="246"/>
      <c r="G78" s="246"/>
      <c r="H78" s="246"/>
      <c r="I78" s="261">
        <f t="shared" ref="I78:I133" si="2">(F78-C78)+(G78-D78)+(H78-E78)</f>
        <v>0</v>
      </c>
      <c r="J78" s="246">
        <v>1</v>
      </c>
      <c r="K78" s="261">
        <f t="shared" ref="K78:K141" si="3">I78*J78</f>
        <v>0</v>
      </c>
    </row>
    <row r="79" spans="1:11">
      <c r="A79" s="258"/>
      <c r="B79" s="256" t="s">
        <v>69</v>
      </c>
      <c r="C79" s="246"/>
      <c r="D79" s="246"/>
      <c r="E79" s="246"/>
      <c r="F79" s="246"/>
      <c r="G79" s="246"/>
      <c r="H79" s="246"/>
      <c r="I79" s="261">
        <f t="shared" si="2"/>
        <v>0</v>
      </c>
      <c r="J79" s="246">
        <v>1</v>
      </c>
      <c r="K79" s="261">
        <f t="shared" si="3"/>
        <v>0</v>
      </c>
    </row>
    <row r="80" spans="1:11">
      <c r="A80" s="258"/>
      <c r="B80" s="259"/>
      <c r="C80" s="246"/>
      <c r="D80" s="246"/>
      <c r="E80" s="246"/>
      <c r="F80" s="246"/>
      <c r="G80" s="246"/>
      <c r="H80" s="246"/>
      <c r="I80" s="261">
        <f t="shared" si="2"/>
        <v>0</v>
      </c>
      <c r="J80" s="246">
        <v>1</v>
      </c>
      <c r="K80" s="261">
        <f t="shared" si="3"/>
        <v>0</v>
      </c>
    </row>
    <row r="81" spans="1:11">
      <c r="A81" s="260" t="s">
        <v>70</v>
      </c>
      <c r="B81" s="244"/>
      <c r="C81" s="246"/>
      <c r="D81" s="246"/>
      <c r="E81" s="246"/>
      <c r="F81" s="246"/>
      <c r="G81" s="246"/>
      <c r="H81" s="246"/>
      <c r="I81" s="261">
        <f t="shared" si="2"/>
        <v>0</v>
      </c>
      <c r="J81" s="246">
        <v>1</v>
      </c>
      <c r="K81" s="261">
        <f t="shared" si="3"/>
        <v>0</v>
      </c>
    </row>
    <row r="82" spans="1:11">
      <c r="A82" s="28"/>
      <c r="B82" s="244" t="s">
        <v>71</v>
      </c>
      <c r="C82" s="246"/>
      <c r="D82" s="246"/>
      <c r="E82" s="246"/>
      <c r="F82" s="246"/>
      <c r="G82" s="246"/>
      <c r="H82" s="246"/>
      <c r="I82" s="261">
        <f t="shared" si="2"/>
        <v>0</v>
      </c>
      <c r="J82" s="246">
        <v>1</v>
      </c>
      <c r="K82" s="261">
        <f t="shared" si="3"/>
        <v>0</v>
      </c>
    </row>
    <row r="83" spans="1:11">
      <c r="A83" s="28"/>
      <c r="B83" s="254" t="s">
        <v>72</v>
      </c>
      <c r="C83" s="246"/>
      <c r="D83" s="246"/>
      <c r="E83" s="246"/>
      <c r="F83" s="246"/>
      <c r="G83" s="246"/>
      <c r="H83" s="246"/>
      <c r="I83" s="261">
        <f t="shared" si="2"/>
        <v>0</v>
      </c>
      <c r="J83" s="246">
        <v>1</v>
      </c>
      <c r="K83" s="261">
        <f t="shared" si="3"/>
        <v>0</v>
      </c>
    </row>
    <row r="84" spans="1:11">
      <c r="A84" s="28"/>
      <c r="B84" s="244" t="s">
        <v>73</v>
      </c>
      <c r="C84" s="246"/>
      <c r="D84" s="246"/>
      <c r="E84" s="246"/>
      <c r="F84" s="246"/>
      <c r="G84" s="246"/>
      <c r="H84" s="246"/>
      <c r="I84" s="261">
        <f t="shared" si="2"/>
        <v>0</v>
      </c>
      <c r="J84" s="246">
        <v>1</v>
      </c>
      <c r="K84" s="261">
        <f t="shared" si="3"/>
        <v>0</v>
      </c>
    </row>
    <row r="85" spans="1:11">
      <c r="A85" s="28"/>
      <c r="B85" s="244" t="s">
        <v>74</v>
      </c>
      <c r="C85" s="246"/>
      <c r="D85" s="246"/>
      <c r="E85" s="246"/>
      <c r="F85" s="246"/>
      <c r="G85" s="246"/>
      <c r="H85" s="246"/>
      <c r="I85" s="261">
        <f t="shared" si="2"/>
        <v>0</v>
      </c>
      <c r="J85" s="246">
        <v>1</v>
      </c>
      <c r="K85" s="261">
        <f t="shared" si="3"/>
        <v>0</v>
      </c>
    </row>
    <row r="86" spans="1:11">
      <c r="A86" s="28"/>
      <c r="B86" s="244" t="s">
        <v>75</v>
      </c>
      <c r="C86" s="246"/>
      <c r="D86" s="246"/>
      <c r="E86" s="246"/>
      <c r="F86" s="246"/>
      <c r="G86" s="246"/>
      <c r="H86" s="246"/>
      <c r="I86" s="261">
        <f t="shared" si="2"/>
        <v>0</v>
      </c>
      <c r="J86" s="246">
        <v>1</v>
      </c>
      <c r="K86" s="261">
        <f t="shared" si="3"/>
        <v>0</v>
      </c>
    </row>
    <row r="87" spans="1:11">
      <c r="A87" s="28"/>
      <c r="B87" s="254" t="s">
        <v>76</v>
      </c>
      <c r="C87" s="246"/>
      <c r="D87" s="246"/>
      <c r="E87" s="246"/>
      <c r="F87" s="246"/>
      <c r="G87" s="246"/>
      <c r="H87" s="246"/>
      <c r="I87" s="261">
        <f t="shared" si="2"/>
        <v>0</v>
      </c>
      <c r="J87" s="246">
        <v>1</v>
      </c>
      <c r="K87" s="261">
        <f t="shared" si="3"/>
        <v>0</v>
      </c>
    </row>
    <row r="88" spans="1:11">
      <c r="A88" s="28"/>
      <c r="B88" s="254" t="s">
        <v>77</v>
      </c>
      <c r="C88" s="246"/>
      <c r="D88" s="246"/>
      <c r="E88" s="246"/>
      <c r="F88" s="246"/>
      <c r="G88" s="246"/>
      <c r="H88" s="246"/>
      <c r="I88" s="261">
        <f t="shared" si="2"/>
        <v>0</v>
      </c>
      <c r="J88" s="246">
        <v>1</v>
      </c>
      <c r="K88" s="261">
        <f t="shared" si="3"/>
        <v>0</v>
      </c>
    </row>
    <row r="89" spans="1:11">
      <c r="A89" s="28"/>
      <c r="B89" s="254" t="s">
        <v>78</v>
      </c>
      <c r="C89" s="246"/>
      <c r="D89" s="246"/>
      <c r="E89" s="246"/>
      <c r="F89" s="246"/>
      <c r="G89" s="246"/>
      <c r="H89" s="246"/>
      <c r="I89" s="261">
        <f t="shared" si="2"/>
        <v>0</v>
      </c>
      <c r="J89" s="246">
        <v>1</v>
      </c>
      <c r="K89" s="261">
        <f t="shared" si="3"/>
        <v>0</v>
      </c>
    </row>
    <row r="90" spans="1:11">
      <c r="A90" s="28"/>
      <c r="B90" s="254" t="s">
        <v>79</v>
      </c>
      <c r="C90" s="246"/>
      <c r="D90" s="246"/>
      <c r="E90" s="246"/>
      <c r="F90" s="246"/>
      <c r="G90" s="246"/>
      <c r="H90" s="246"/>
      <c r="I90" s="261">
        <f t="shared" si="2"/>
        <v>0</v>
      </c>
      <c r="J90" s="246">
        <v>1</v>
      </c>
      <c r="K90" s="261">
        <f t="shared" si="3"/>
        <v>0</v>
      </c>
    </row>
    <row r="91" spans="1:11">
      <c r="A91" s="28"/>
      <c r="B91" s="254" t="s">
        <v>80</v>
      </c>
      <c r="C91" s="246"/>
      <c r="D91" s="246"/>
      <c r="E91" s="246"/>
      <c r="F91" s="246"/>
      <c r="G91" s="246"/>
      <c r="H91" s="246"/>
      <c r="I91" s="261">
        <f t="shared" si="2"/>
        <v>0</v>
      </c>
      <c r="J91" s="246">
        <v>1</v>
      </c>
      <c r="K91" s="261">
        <f t="shared" si="3"/>
        <v>0</v>
      </c>
    </row>
    <row r="92" spans="1:11">
      <c r="A92" s="28"/>
      <c r="B92" s="254" t="s">
        <v>81</v>
      </c>
      <c r="C92" s="246"/>
      <c r="D92" s="246"/>
      <c r="E92" s="246"/>
      <c r="F92" s="246"/>
      <c r="G92" s="246"/>
      <c r="H92" s="246"/>
      <c r="I92" s="261">
        <f t="shared" si="2"/>
        <v>0</v>
      </c>
      <c r="J92" s="246">
        <v>1</v>
      </c>
      <c r="K92" s="261">
        <f t="shared" si="3"/>
        <v>0</v>
      </c>
    </row>
    <row r="93" spans="1:11">
      <c r="A93" s="28"/>
      <c r="B93" s="262" t="s">
        <v>82</v>
      </c>
      <c r="C93" s="246"/>
      <c r="D93" s="246"/>
      <c r="E93" s="246"/>
      <c r="F93" s="246"/>
      <c r="G93" s="246"/>
      <c r="H93" s="246"/>
      <c r="I93" s="261">
        <f t="shared" si="2"/>
        <v>0</v>
      </c>
      <c r="J93" s="246">
        <v>1</v>
      </c>
      <c r="K93" s="261">
        <f t="shared" si="3"/>
        <v>0</v>
      </c>
    </row>
    <row r="94" spans="1:11">
      <c r="A94" s="28"/>
      <c r="B94" s="254" t="s">
        <v>83</v>
      </c>
      <c r="C94" s="246"/>
      <c r="D94" s="246"/>
      <c r="E94" s="246"/>
      <c r="F94" s="246"/>
      <c r="G94" s="246"/>
      <c r="H94" s="246"/>
      <c r="I94" s="261">
        <f t="shared" si="2"/>
        <v>0</v>
      </c>
      <c r="J94" s="246">
        <v>1</v>
      </c>
      <c r="K94" s="261">
        <f t="shared" si="3"/>
        <v>0</v>
      </c>
    </row>
    <row r="95" spans="1:11">
      <c r="A95" s="28"/>
      <c r="B95" s="254" t="s">
        <v>84</v>
      </c>
      <c r="C95" s="246"/>
      <c r="D95" s="246"/>
      <c r="E95" s="246"/>
      <c r="F95" s="246"/>
      <c r="G95" s="246"/>
      <c r="H95" s="246"/>
      <c r="I95" s="261">
        <f t="shared" si="2"/>
        <v>0</v>
      </c>
      <c r="J95" s="246">
        <v>1</v>
      </c>
      <c r="K95" s="261">
        <f t="shared" si="3"/>
        <v>0</v>
      </c>
    </row>
    <row r="96" spans="1:11">
      <c r="A96" s="28"/>
      <c r="B96" s="254" t="s">
        <v>85</v>
      </c>
      <c r="C96" s="246"/>
      <c r="D96" s="246"/>
      <c r="E96" s="246"/>
      <c r="F96" s="246"/>
      <c r="G96" s="246"/>
      <c r="H96" s="246"/>
      <c r="I96" s="261">
        <f t="shared" si="2"/>
        <v>0</v>
      </c>
      <c r="J96" s="246">
        <v>1</v>
      </c>
      <c r="K96" s="261">
        <f t="shared" si="3"/>
        <v>0</v>
      </c>
    </row>
    <row r="97" spans="1:11">
      <c r="A97" s="28"/>
      <c r="B97" s="254" t="s">
        <v>86</v>
      </c>
      <c r="C97" s="246"/>
      <c r="D97" s="246"/>
      <c r="E97" s="246"/>
      <c r="F97" s="246"/>
      <c r="G97" s="246"/>
      <c r="H97" s="246"/>
      <c r="I97" s="261">
        <f t="shared" si="2"/>
        <v>0</v>
      </c>
      <c r="J97" s="246">
        <v>1</v>
      </c>
      <c r="K97" s="261">
        <f t="shared" si="3"/>
        <v>0</v>
      </c>
    </row>
    <row r="98" spans="1:11">
      <c r="A98" s="28"/>
      <c r="B98" s="254" t="s">
        <v>87</v>
      </c>
      <c r="C98" s="246"/>
      <c r="D98" s="246"/>
      <c r="E98" s="246"/>
      <c r="F98" s="246"/>
      <c r="G98" s="246"/>
      <c r="H98" s="246"/>
      <c r="I98" s="261">
        <f t="shared" si="2"/>
        <v>0</v>
      </c>
      <c r="J98" s="246">
        <v>1</v>
      </c>
      <c r="K98" s="261">
        <f t="shared" si="3"/>
        <v>0</v>
      </c>
    </row>
    <row r="99" spans="1:11">
      <c r="A99" s="28"/>
      <c r="B99" s="254" t="s">
        <v>88</v>
      </c>
      <c r="C99" s="246"/>
      <c r="D99" s="246"/>
      <c r="E99" s="246"/>
      <c r="F99" s="246"/>
      <c r="G99" s="246"/>
      <c r="H99" s="246"/>
      <c r="I99" s="261">
        <f t="shared" si="2"/>
        <v>0</v>
      </c>
      <c r="J99" s="246">
        <v>1</v>
      </c>
      <c r="K99" s="261">
        <f t="shared" si="3"/>
        <v>0</v>
      </c>
    </row>
    <row r="100" spans="1:11">
      <c r="A100" s="142"/>
      <c r="B100" s="254" t="s">
        <v>89</v>
      </c>
      <c r="C100" s="246"/>
      <c r="D100" s="246"/>
      <c r="E100" s="246"/>
      <c r="F100" s="246"/>
      <c r="G100" s="246"/>
      <c r="H100" s="246"/>
      <c r="I100" s="261">
        <f t="shared" si="2"/>
        <v>0</v>
      </c>
      <c r="J100" s="246">
        <v>1</v>
      </c>
      <c r="K100" s="261">
        <f t="shared" si="3"/>
        <v>0</v>
      </c>
    </row>
    <row r="101" spans="1:11">
      <c r="A101" s="142"/>
      <c r="B101" s="254" t="s">
        <v>90</v>
      </c>
      <c r="C101" s="246"/>
      <c r="D101" s="246"/>
      <c r="E101" s="246"/>
      <c r="F101" s="246"/>
      <c r="G101" s="246"/>
      <c r="H101" s="246"/>
      <c r="I101" s="261">
        <f t="shared" si="2"/>
        <v>0</v>
      </c>
      <c r="J101" s="246">
        <v>1</v>
      </c>
      <c r="K101" s="261">
        <f t="shared" si="3"/>
        <v>0</v>
      </c>
    </row>
    <row r="102" spans="1:11">
      <c r="A102" s="142"/>
      <c r="B102" s="254" t="s">
        <v>91</v>
      </c>
      <c r="C102" s="246"/>
      <c r="D102" s="246"/>
      <c r="E102" s="246"/>
      <c r="F102" s="246"/>
      <c r="G102" s="246"/>
      <c r="H102" s="246"/>
      <c r="I102" s="261">
        <f t="shared" si="2"/>
        <v>0</v>
      </c>
      <c r="J102" s="246">
        <v>1</v>
      </c>
      <c r="K102" s="261">
        <f t="shared" si="3"/>
        <v>0</v>
      </c>
    </row>
    <row r="103" spans="1:11">
      <c r="A103" s="142"/>
      <c r="B103" s="254" t="s">
        <v>92</v>
      </c>
      <c r="C103" s="246"/>
      <c r="D103" s="246"/>
      <c r="E103" s="246"/>
      <c r="F103" s="246"/>
      <c r="G103" s="246"/>
      <c r="H103" s="246"/>
      <c r="I103" s="261">
        <f t="shared" si="2"/>
        <v>0</v>
      </c>
      <c r="J103" s="246">
        <v>1</v>
      </c>
      <c r="K103" s="261">
        <f t="shared" si="3"/>
        <v>0</v>
      </c>
    </row>
    <row r="104" spans="1:11">
      <c r="A104" s="142"/>
      <c r="B104" s="254" t="s">
        <v>93</v>
      </c>
      <c r="C104" s="246"/>
      <c r="D104" s="246"/>
      <c r="E104" s="246"/>
      <c r="F104" s="246"/>
      <c r="G104" s="246"/>
      <c r="H104" s="246"/>
      <c r="I104" s="261">
        <f t="shared" si="2"/>
        <v>0</v>
      </c>
      <c r="J104" s="246">
        <v>1</v>
      </c>
      <c r="K104" s="261">
        <f t="shared" si="3"/>
        <v>0</v>
      </c>
    </row>
    <row r="105" spans="1:11">
      <c r="A105" s="142"/>
      <c r="B105" s="254" t="s">
        <v>94</v>
      </c>
      <c r="C105" s="246"/>
      <c r="D105" s="246"/>
      <c r="E105" s="246"/>
      <c r="F105" s="246"/>
      <c r="G105" s="246"/>
      <c r="H105" s="246"/>
      <c r="I105" s="261">
        <f t="shared" si="2"/>
        <v>0</v>
      </c>
      <c r="J105" s="246">
        <v>1</v>
      </c>
      <c r="K105" s="261">
        <f t="shared" si="3"/>
        <v>0</v>
      </c>
    </row>
    <row r="106" spans="1:11">
      <c r="A106" s="142"/>
      <c r="B106" s="254" t="s">
        <v>95</v>
      </c>
      <c r="C106" s="246"/>
      <c r="D106" s="246"/>
      <c r="E106" s="246"/>
      <c r="F106" s="246"/>
      <c r="G106" s="246"/>
      <c r="H106" s="246"/>
      <c r="I106" s="261">
        <f t="shared" si="2"/>
        <v>0</v>
      </c>
      <c r="J106" s="246">
        <v>1</v>
      </c>
      <c r="K106" s="261">
        <f t="shared" si="3"/>
        <v>0</v>
      </c>
    </row>
    <row r="107" spans="1:11">
      <c r="A107" s="28"/>
      <c r="B107" s="254" t="s">
        <v>96</v>
      </c>
      <c r="C107" s="246"/>
      <c r="D107" s="246"/>
      <c r="E107" s="246"/>
      <c r="F107" s="246"/>
      <c r="G107" s="246"/>
      <c r="H107" s="246"/>
      <c r="I107" s="261">
        <f t="shared" si="2"/>
        <v>0</v>
      </c>
      <c r="J107" s="246">
        <v>1</v>
      </c>
      <c r="K107" s="261">
        <f t="shared" si="3"/>
        <v>0</v>
      </c>
    </row>
    <row r="108" spans="1:11">
      <c r="A108" s="28"/>
      <c r="B108" s="254" t="s">
        <v>97</v>
      </c>
      <c r="C108" s="246"/>
      <c r="D108" s="246"/>
      <c r="E108" s="246"/>
      <c r="F108" s="246"/>
      <c r="G108" s="246"/>
      <c r="H108" s="246"/>
      <c r="I108" s="261">
        <f t="shared" si="2"/>
        <v>0</v>
      </c>
      <c r="J108" s="246">
        <v>1</v>
      </c>
      <c r="K108" s="261">
        <f t="shared" si="3"/>
        <v>0</v>
      </c>
    </row>
    <row r="109" spans="1:11">
      <c r="A109" s="28"/>
      <c r="B109" s="254" t="s">
        <v>98</v>
      </c>
      <c r="C109" s="246"/>
      <c r="D109" s="246"/>
      <c r="E109" s="246"/>
      <c r="F109" s="246"/>
      <c r="G109" s="246"/>
      <c r="H109" s="246"/>
      <c r="I109" s="261">
        <f t="shared" si="2"/>
        <v>0</v>
      </c>
      <c r="J109" s="246">
        <v>1</v>
      </c>
      <c r="K109" s="261">
        <f t="shared" si="3"/>
        <v>0</v>
      </c>
    </row>
    <row r="110" spans="1:11">
      <c r="A110" s="28"/>
      <c r="B110" s="254" t="s">
        <v>99</v>
      </c>
      <c r="C110" s="246"/>
      <c r="D110" s="246"/>
      <c r="E110" s="246"/>
      <c r="F110" s="246"/>
      <c r="G110" s="246"/>
      <c r="H110" s="246"/>
      <c r="I110" s="261">
        <f t="shared" si="2"/>
        <v>0</v>
      </c>
      <c r="J110" s="246">
        <v>1</v>
      </c>
      <c r="K110" s="261">
        <f t="shared" si="3"/>
        <v>0</v>
      </c>
    </row>
    <row r="111" spans="1:11">
      <c r="A111" s="28"/>
      <c r="B111" s="234" t="s">
        <v>100</v>
      </c>
      <c r="C111" s="246"/>
      <c r="D111" s="246"/>
      <c r="E111" s="246"/>
      <c r="F111" s="246"/>
      <c r="G111" s="246"/>
      <c r="H111" s="246"/>
      <c r="I111" s="261">
        <f t="shared" si="2"/>
        <v>0</v>
      </c>
      <c r="J111" s="246">
        <v>1</v>
      </c>
      <c r="K111" s="261">
        <f t="shared" si="3"/>
        <v>0</v>
      </c>
    </row>
    <row r="112" spans="1:11">
      <c r="A112" s="28"/>
      <c r="B112" s="254"/>
      <c r="C112" s="246"/>
      <c r="D112" s="246"/>
      <c r="E112" s="246"/>
      <c r="F112" s="246"/>
      <c r="G112" s="246"/>
      <c r="H112" s="246"/>
      <c r="I112" s="261">
        <f t="shared" si="2"/>
        <v>0</v>
      </c>
      <c r="J112" s="246">
        <v>1</v>
      </c>
      <c r="K112" s="261">
        <f t="shared" si="3"/>
        <v>0</v>
      </c>
    </row>
    <row r="113" spans="1:11" ht="13.5">
      <c r="A113" s="260" t="s">
        <v>101</v>
      </c>
      <c r="B113" s="244"/>
      <c r="C113" s="246"/>
      <c r="D113" s="246"/>
      <c r="E113" s="246"/>
      <c r="F113" s="246"/>
      <c r="G113" s="246"/>
      <c r="H113" s="246"/>
      <c r="I113" s="261">
        <f t="shared" si="2"/>
        <v>0</v>
      </c>
      <c r="J113" s="246">
        <v>1</v>
      </c>
      <c r="K113" s="261">
        <f t="shared" si="3"/>
        <v>0</v>
      </c>
    </row>
    <row r="114" spans="1:11">
      <c r="A114" s="150"/>
      <c r="B114" s="244" t="s">
        <v>102</v>
      </c>
      <c r="C114" s="246"/>
      <c r="D114" s="246"/>
      <c r="E114" s="246"/>
      <c r="F114" s="246"/>
      <c r="G114" s="246"/>
      <c r="H114" s="246"/>
      <c r="I114" s="261">
        <f t="shared" si="2"/>
        <v>0</v>
      </c>
      <c r="J114" s="246">
        <v>1</v>
      </c>
      <c r="K114" s="261">
        <f t="shared" si="3"/>
        <v>0</v>
      </c>
    </row>
    <row r="115" spans="1:11">
      <c r="A115" s="150"/>
      <c r="B115" s="244" t="s">
        <v>103</v>
      </c>
      <c r="C115" s="246"/>
      <c r="D115" s="246"/>
      <c r="E115" s="246"/>
      <c r="F115" s="246"/>
      <c r="G115" s="246"/>
      <c r="H115" s="246"/>
      <c r="I115" s="261">
        <f t="shared" si="2"/>
        <v>0</v>
      </c>
      <c r="J115" s="246">
        <v>1</v>
      </c>
      <c r="K115" s="261">
        <f t="shared" si="3"/>
        <v>0</v>
      </c>
    </row>
    <row r="116" spans="1:11">
      <c r="A116" s="150"/>
      <c r="B116" s="244" t="s">
        <v>104</v>
      </c>
      <c r="C116" s="246"/>
      <c r="D116" s="246"/>
      <c r="E116" s="246"/>
      <c r="F116" s="246"/>
      <c r="G116" s="246"/>
      <c r="H116" s="246"/>
      <c r="I116" s="261">
        <f t="shared" si="2"/>
        <v>0</v>
      </c>
      <c r="J116" s="246">
        <v>1</v>
      </c>
      <c r="K116" s="261">
        <f t="shared" si="3"/>
        <v>0</v>
      </c>
    </row>
    <row r="117" spans="1:11">
      <c r="A117" s="150"/>
      <c r="B117" s="244" t="s">
        <v>105</v>
      </c>
      <c r="C117" s="246"/>
      <c r="D117" s="246"/>
      <c r="E117" s="246"/>
      <c r="F117" s="246"/>
      <c r="G117" s="246"/>
      <c r="H117" s="246"/>
      <c r="I117" s="261">
        <f t="shared" si="2"/>
        <v>0</v>
      </c>
      <c r="J117" s="246">
        <v>1</v>
      </c>
      <c r="K117" s="261">
        <f t="shared" si="3"/>
        <v>0</v>
      </c>
    </row>
    <row r="118" spans="1:11">
      <c r="A118" s="28"/>
      <c r="B118" s="263" t="s">
        <v>106</v>
      </c>
      <c r="C118" s="246"/>
      <c r="D118" s="246"/>
      <c r="E118" s="246"/>
      <c r="F118" s="246"/>
      <c r="G118" s="246"/>
      <c r="H118" s="246"/>
      <c r="I118" s="261">
        <f t="shared" si="2"/>
        <v>0</v>
      </c>
      <c r="J118" s="246">
        <v>1</v>
      </c>
      <c r="K118" s="261">
        <f t="shared" si="3"/>
        <v>0</v>
      </c>
    </row>
    <row r="119" spans="1:11">
      <c r="A119" s="150"/>
      <c r="B119" s="263" t="s">
        <v>107</v>
      </c>
      <c r="C119" s="246"/>
      <c r="D119" s="246"/>
      <c r="E119" s="246"/>
      <c r="F119" s="246"/>
      <c r="G119" s="246"/>
      <c r="H119" s="246"/>
      <c r="I119" s="261">
        <f t="shared" si="2"/>
        <v>0</v>
      </c>
      <c r="J119" s="246">
        <v>1</v>
      </c>
      <c r="K119" s="261">
        <f t="shared" si="3"/>
        <v>0</v>
      </c>
    </row>
    <row r="120" spans="1:11">
      <c r="A120" s="28"/>
      <c r="B120" s="263" t="s">
        <v>108</v>
      </c>
      <c r="C120" s="246"/>
      <c r="D120" s="246"/>
      <c r="E120" s="246"/>
      <c r="F120" s="246"/>
      <c r="G120" s="246"/>
      <c r="H120" s="246"/>
      <c r="I120" s="261">
        <f t="shared" si="2"/>
        <v>0</v>
      </c>
      <c r="J120" s="246">
        <v>1</v>
      </c>
      <c r="K120" s="261">
        <f t="shared" si="3"/>
        <v>0</v>
      </c>
    </row>
    <row r="121" spans="1:11">
      <c r="A121" s="28"/>
      <c r="B121" s="263" t="s">
        <v>109</v>
      </c>
      <c r="C121" s="246"/>
      <c r="D121" s="246"/>
      <c r="E121" s="246"/>
      <c r="F121" s="246"/>
      <c r="G121" s="246"/>
      <c r="H121" s="246"/>
      <c r="I121" s="261">
        <f t="shared" si="2"/>
        <v>0</v>
      </c>
      <c r="J121" s="246">
        <v>1</v>
      </c>
      <c r="K121" s="261">
        <f t="shared" si="3"/>
        <v>0</v>
      </c>
    </row>
    <row r="122" spans="1:11">
      <c r="A122" s="150"/>
      <c r="B122" s="263" t="s">
        <v>110</v>
      </c>
      <c r="C122" s="246"/>
      <c r="D122" s="246"/>
      <c r="E122" s="246"/>
      <c r="F122" s="246"/>
      <c r="G122" s="246"/>
      <c r="H122" s="246"/>
      <c r="I122" s="261">
        <f t="shared" si="2"/>
        <v>0</v>
      </c>
      <c r="J122" s="246">
        <v>1</v>
      </c>
      <c r="K122" s="261">
        <f t="shared" si="3"/>
        <v>0</v>
      </c>
    </row>
    <row r="123" spans="1:11">
      <c r="A123" s="150"/>
      <c r="B123" s="263" t="s">
        <v>111</v>
      </c>
      <c r="C123" s="246"/>
      <c r="D123" s="246"/>
      <c r="E123" s="246"/>
      <c r="F123" s="246"/>
      <c r="G123" s="246"/>
      <c r="H123" s="246"/>
      <c r="I123" s="261">
        <f t="shared" si="2"/>
        <v>0</v>
      </c>
      <c r="J123" s="246">
        <v>1</v>
      </c>
      <c r="K123" s="261">
        <f t="shared" si="3"/>
        <v>0</v>
      </c>
    </row>
    <row r="124" spans="1:11" ht="26">
      <c r="A124" s="28"/>
      <c r="B124" s="264" t="s">
        <v>112</v>
      </c>
      <c r="C124" s="246"/>
      <c r="D124" s="246"/>
      <c r="E124" s="246"/>
      <c r="F124" s="246"/>
      <c r="G124" s="246"/>
      <c r="H124" s="246"/>
      <c r="I124" s="261">
        <f t="shared" si="2"/>
        <v>0</v>
      </c>
      <c r="J124" s="246">
        <v>1</v>
      </c>
      <c r="K124" s="261">
        <f t="shared" si="3"/>
        <v>0</v>
      </c>
    </row>
    <row r="125" spans="1:11">
      <c r="A125" s="172"/>
      <c r="B125" s="244"/>
      <c r="C125" s="246"/>
      <c r="D125" s="246"/>
      <c r="E125" s="246"/>
      <c r="F125" s="246"/>
      <c r="G125" s="246"/>
      <c r="H125" s="246"/>
      <c r="I125" s="261">
        <f t="shared" si="2"/>
        <v>0</v>
      </c>
      <c r="J125" s="246">
        <v>1</v>
      </c>
      <c r="K125" s="261">
        <f t="shared" si="3"/>
        <v>0</v>
      </c>
    </row>
    <row r="126" spans="1:11" ht="13.5">
      <c r="A126" s="249" t="s">
        <v>113</v>
      </c>
      <c r="B126" s="244"/>
      <c r="C126" s="246"/>
      <c r="D126" s="246"/>
      <c r="E126" s="246"/>
      <c r="F126" s="246"/>
      <c r="G126" s="246"/>
      <c r="H126" s="246"/>
      <c r="I126" s="261">
        <f t="shared" si="2"/>
        <v>0</v>
      </c>
      <c r="J126" s="246">
        <v>1</v>
      </c>
      <c r="K126" s="261">
        <f t="shared" si="3"/>
        <v>0</v>
      </c>
    </row>
    <row r="127" spans="1:11">
      <c r="A127" s="28"/>
      <c r="B127" s="262" t="s">
        <v>114</v>
      </c>
      <c r="C127" s="246"/>
      <c r="D127" s="246"/>
      <c r="E127" s="246"/>
      <c r="F127" s="246"/>
      <c r="G127" s="246"/>
      <c r="H127" s="246"/>
      <c r="I127" s="261">
        <f t="shared" si="2"/>
        <v>0</v>
      </c>
      <c r="J127" s="246">
        <v>1</v>
      </c>
      <c r="K127" s="261">
        <f t="shared" si="3"/>
        <v>0</v>
      </c>
    </row>
    <row r="128" spans="1:11">
      <c r="A128" s="28"/>
      <c r="B128" s="262" t="s">
        <v>115</v>
      </c>
      <c r="C128" s="246"/>
      <c r="D128" s="246"/>
      <c r="E128" s="246"/>
      <c r="F128" s="246"/>
      <c r="G128" s="246"/>
      <c r="H128" s="246"/>
      <c r="I128" s="261">
        <f t="shared" si="2"/>
        <v>0</v>
      </c>
      <c r="J128" s="246">
        <v>1</v>
      </c>
      <c r="K128" s="261">
        <f t="shared" si="3"/>
        <v>0</v>
      </c>
    </row>
    <row r="129" spans="1:11">
      <c r="A129" s="28"/>
      <c r="B129" s="262" t="s">
        <v>116</v>
      </c>
      <c r="C129" s="246"/>
      <c r="D129" s="246"/>
      <c r="E129" s="246"/>
      <c r="F129" s="246"/>
      <c r="G129" s="246"/>
      <c r="H129" s="246"/>
      <c r="I129" s="261">
        <f t="shared" si="2"/>
        <v>0</v>
      </c>
      <c r="J129" s="246">
        <v>1</v>
      </c>
      <c r="K129" s="261">
        <f t="shared" si="3"/>
        <v>0</v>
      </c>
    </row>
    <row r="130" spans="1:11">
      <c r="A130" s="28"/>
      <c r="B130" s="244" t="s">
        <v>117</v>
      </c>
      <c r="C130" s="246"/>
      <c r="D130" s="246"/>
      <c r="E130" s="246"/>
      <c r="F130" s="246"/>
      <c r="G130" s="246"/>
      <c r="H130" s="246"/>
      <c r="I130" s="261">
        <f t="shared" si="2"/>
        <v>0</v>
      </c>
      <c r="J130" s="246">
        <v>1</v>
      </c>
      <c r="K130" s="261">
        <f t="shared" si="3"/>
        <v>0</v>
      </c>
    </row>
    <row r="131" spans="1:11">
      <c r="A131" s="28"/>
      <c r="B131" s="244"/>
      <c r="C131" s="246"/>
      <c r="D131" s="246"/>
      <c r="E131" s="246"/>
      <c r="F131" s="246"/>
      <c r="G131" s="246"/>
      <c r="H131" s="246"/>
      <c r="I131" s="261">
        <f t="shared" si="2"/>
        <v>0</v>
      </c>
      <c r="J131" s="246">
        <v>1</v>
      </c>
      <c r="K131" s="261">
        <f t="shared" si="3"/>
        <v>0</v>
      </c>
    </row>
    <row r="132" spans="1:11" ht="13.5">
      <c r="A132" s="249" t="s">
        <v>118</v>
      </c>
      <c r="B132" s="244"/>
      <c r="C132" s="246"/>
      <c r="D132" s="246"/>
      <c r="E132" s="246"/>
      <c r="F132" s="246"/>
      <c r="G132" s="246"/>
      <c r="H132" s="246"/>
      <c r="I132" s="261">
        <f t="shared" si="2"/>
        <v>0</v>
      </c>
      <c r="J132" s="246">
        <v>1</v>
      </c>
      <c r="K132" s="261">
        <f t="shared" si="3"/>
        <v>0</v>
      </c>
    </row>
    <row r="133" spans="1:11">
      <c r="A133" s="28"/>
      <c r="B133" s="244" t="s">
        <v>119</v>
      </c>
      <c r="C133" s="246"/>
      <c r="D133" s="246"/>
      <c r="E133" s="246"/>
      <c r="F133" s="246"/>
      <c r="G133" s="246"/>
      <c r="H133" s="246"/>
      <c r="I133" s="261">
        <f t="shared" si="2"/>
        <v>0</v>
      </c>
      <c r="J133" s="246">
        <v>1</v>
      </c>
      <c r="K133" s="261">
        <f t="shared" si="3"/>
        <v>0</v>
      </c>
    </row>
    <row r="134" spans="1:11">
      <c r="A134" s="28"/>
      <c r="B134" s="244"/>
      <c r="C134" s="246"/>
      <c r="D134" s="246"/>
      <c r="E134" s="246"/>
      <c r="F134" s="246"/>
      <c r="G134" s="246"/>
      <c r="H134" s="246"/>
      <c r="I134" s="261">
        <f t="shared" ref="I134:I183" si="4">(F134-C134)+(G134-D134)+(H134-E134)</f>
        <v>0</v>
      </c>
      <c r="J134" s="246">
        <v>1</v>
      </c>
      <c r="K134" s="261">
        <f t="shared" si="3"/>
        <v>0</v>
      </c>
    </row>
    <row r="135" spans="1:11">
      <c r="A135" s="28"/>
      <c r="B135" s="244"/>
      <c r="C135" s="246"/>
      <c r="D135" s="246"/>
      <c r="E135" s="246"/>
      <c r="F135" s="246"/>
      <c r="G135" s="246"/>
      <c r="H135" s="246"/>
      <c r="I135" s="261">
        <f t="shared" si="4"/>
        <v>0</v>
      </c>
      <c r="J135" s="246">
        <v>1</v>
      </c>
      <c r="K135" s="261">
        <f t="shared" si="3"/>
        <v>0</v>
      </c>
    </row>
    <row r="136" spans="1:11" ht="13.5">
      <c r="A136" s="249" t="s">
        <v>120</v>
      </c>
      <c r="B136" s="244"/>
      <c r="C136" s="246"/>
      <c r="D136" s="246"/>
      <c r="E136" s="246"/>
      <c r="F136" s="246"/>
      <c r="G136" s="246"/>
      <c r="H136" s="246"/>
      <c r="I136" s="261">
        <f t="shared" si="4"/>
        <v>0</v>
      </c>
      <c r="J136" s="246">
        <v>1</v>
      </c>
      <c r="K136" s="261">
        <f t="shared" si="3"/>
        <v>0</v>
      </c>
    </row>
    <row r="137" spans="1:11">
      <c r="A137" s="28"/>
      <c r="B137" s="244" t="s">
        <v>121</v>
      </c>
      <c r="C137" s="246"/>
      <c r="D137" s="246"/>
      <c r="E137" s="246"/>
      <c r="F137" s="246"/>
      <c r="G137" s="246"/>
      <c r="H137" s="246"/>
      <c r="I137" s="261">
        <f t="shared" si="4"/>
        <v>0</v>
      </c>
      <c r="J137" s="246">
        <v>1</v>
      </c>
      <c r="K137" s="261">
        <f t="shared" si="3"/>
        <v>0</v>
      </c>
    </row>
    <row r="138" spans="1:11">
      <c r="A138" s="28"/>
      <c r="B138" s="265" t="s">
        <v>122</v>
      </c>
      <c r="C138" s="246"/>
      <c r="D138" s="246"/>
      <c r="E138" s="246"/>
      <c r="F138" s="246"/>
      <c r="G138" s="246"/>
      <c r="H138" s="246"/>
      <c r="I138" s="261">
        <f t="shared" si="4"/>
        <v>0</v>
      </c>
      <c r="J138" s="246">
        <v>1</v>
      </c>
      <c r="K138" s="261">
        <f t="shared" si="3"/>
        <v>0</v>
      </c>
    </row>
    <row r="139" spans="1:11">
      <c r="A139" s="28"/>
      <c r="B139" s="244" t="s">
        <v>123</v>
      </c>
      <c r="C139" s="246"/>
      <c r="D139" s="246"/>
      <c r="E139" s="246"/>
      <c r="F139" s="246"/>
      <c r="G139" s="246"/>
      <c r="H139" s="246"/>
      <c r="I139" s="261">
        <f t="shared" si="4"/>
        <v>0</v>
      </c>
      <c r="J139" s="246">
        <v>1</v>
      </c>
      <c r="K139" s="261">
        <f t="shared" si="3"/>
        <v>0</v>
      </c>
    </row>
    <row r="140" spans="1:11">
      <c r="A140" s="28"/>
      <c r="B140" s="244" t="s">
        <v>124</v>
      </c>
      <c r="C140" s="246"/>
      <c r="D140" s="246"/>
      <c r="E140" s="246"/>
      <c r="F140" s="246"/>
      <c r="G140" s="246"/>
      <c r="H140" s="246"/>
      <c r="I140" s="261">
        <f t="shared" si="4"/>
        <v>0</v>
      </c>
      <c r="J140" s="246">
        <v>1</v>
      </c>
      <c r="K140" s="261">
        <f t="shared" si="3"/>
        <v>0</v>
      </c>
    </row>
    <row r="141" spans="1:11">
      <c r="A141" s="28"/>
      <c r="B141" s="244" t="s">
        <v>125</v>
      </c>
      <c r="C141" s="246"/>
      <c r="D141" s="246"/>
      <c r="E141" s="246"/>
      <c r="F141" s="246"/>
      <c r="G141" s="246"/>
      <c r="H141" s="246"/>
      <c r="I141" s="261">
        <f t="shared" si="4"/>
        <v>0</v>
      </c>
      <c r="J141" s="246">
        <v>1</v>
      </c>
      <c r="K141" s="261">
        <f t="shared" si="3"/>
        <v>0</v>
      </c>
    </row>
    <row r="142" spans="1:11">
      <c r="A142" s="28"/>
      <c r="B142" s="244" t="s">
        <v>126</v>
      </c>
      <c r="C142" s="246"/>
      <c r="D142" s="246"/>
      <c r="E142" s="246"/>
      <c r="F142" s="246"/>
      <c r="G142" s="246"/>
      <c r="H142" s="246"/>
      <c r="I142" s="261">
        <f t="shared" si="4"/>
        <v>0</v>
      </c>
      <c r="J142" s="246">
        <v>1</v>
      </c>
      <c r="K142" s="261">
        <f t="shared" ref="K142:K183" si="5">I142*J142</f>
        <v>0</v>
      </c>
    </row>
    <row r="143" spans="1:11">
      <c r="A143" s="28"/>
      <c r="B143" s="244" t="s">
        <v>127</v>
      </c>
      <c r="C143" s="246"/>
      <c r="D143" s="246"/>
      <c r="E143" s="246"/>
      <c r="F143" s="246"/>
      <c r="G143" s="246"/>
      <c r="H143" s="246"/>
      <c r="I143" s="261">
        <f t="shared" si="4"/>
        <v>0</v>
      </c>
      <c r="J143" s="246">
        <v>1</v>
      </c>
      <c r="K143" s="261">
        <f t="shared" si="5"/>
        <v>0</v>
      </c>
    </row>
    <row r="144" spans="1:11">
      <c r="A144" s="28"/>
      <c r="B144" s="244" t="s">
        <v>128</v>
      </c>
      <c r="C144" s="246"/>
      <c r="D144" s="246"/>
      <c r="E144" s="246"/>
      <c r="F144" s="246"/>
      <c r="G144" s="246"/>
      <c r="H144" s="246"/>
      <c r="I144" s="261">
        <f t="shared" si="4"/>
        <v>0</v>
      </c>
      <c r="J144" s="246">
        <v>1</v>
      </c>
      <c r="K144" s="261">
        <f t="shared" si="5"/>
        <v>0</v>
      </c>
    </row>
    <row r="145" spans="1:11">
      <c r="A145" s="28"/>
      <c r="B145" s="244" t="s">
        <v>129</v>
      </c>
      <c r="C145" s="246"/>
      <c r="D145" s="246"/>
      <c r="E145" s="246"/>
      <c r="F145" s="246"/>
      <c r="G145" s="246"/>
      <c r="H145" s="246"/>
      <c r="I145" s="261">
        <f t="shared" si="4"/>
        <v>0</v>
      </c>
      <c r="J145" s="246">
        <v>1</v>
      </c>
      <c r="K145" s="261">
        <f t="shared" si="5"/>
        <v>0</v>
      </c>
    </row>
    <row r="146" spans="1:11">
      <c r="A146" s="28"/>
      <c r="B146" s="244" t="s">
        <v>130</v>
      </c>
      <c r="C146" s="246"/>
      <c r="D146" s="246"/>
      <c r="E146" s="246"/>
      <c r="F146" s="246"/>
      <c r="G146" s="246"/>
      <c r="H146" s="246"/>
      <c r="I146" s="261">
        <f t="shared" si="4"/>
        <v>0</v>
      </c>
      <c r="J146" s="246">
        <v>1</v>
      </c>
      <c r="K146" s="261">
        <f t="shared" si="5"/>
        <v>0</v>
      </c>
    </row>
    <row r="147" spans="1:11">
      <c r="A147" s="172"/>
      <c r="B147" s="244" t="s">
        <v>131</v>
      </c>
      <c r="C147" s="246"/>
      <c r="D147" s="246"/>
      <c r="E147" s="246"/>
      <c r="F147" s="246"/>
      <c r="G147" s="246"/>
      <c r="H147" s="246"/>
      <c r="I147" s="261">
        <f t="shared" si="4"/>
        <v>0</v>
      </c>
      <c r="J147" s="246">
        <v>1</v>
      </c>
      <c r="K147" s="261">
        <f t="shared" si="5"/>
        <v>0</v>
      </c>
    </row>
    <row r="148" spans="1:11">
      <c r="A148" s="28"/>
      <c r="B148" s="244" t="s">
        <v>132</v>
      </c>
      <c r="C148" s="246"/>
      <c r="D148" s="246"/>
      <c r="E148" s="246"/>
      <c r="F148" s="246"/>
      <c r="G148" s="246"/>
      <c r="H148" s="246"/>
      <c r="I148" s="261">
        <f t="shared" si="4"/>
        <v>0</v>
      </c>
      <c r="J148" s="246">
        <v>1</v>
      </c>
      <c r="K148" s="261">
        <f t="shared" si="5"/>
        <v>0</v>
      </c>
    </row>
    <row r="149" spans="1:11">
      <c r="A149" s="172"/>
      <c r="B149" s="244" t="s">
        <v>133</v>
      </c>
      <c r="C149" s="246"/>
      <c r="D149" s="246"/>
      <c r="E149" s="246"/>
      <c r="F149" s="246"/>
      <c r="G149" s="246"/>
      <c r="H149" s="246"/>
      <c r="I149" s="261">
        <f t="shared" si="4"/>
        <v>0</v>
      </c>
      <c r="J149" s="246">
        <v>1</v>
      </c>
      <c r="K149" s="261">
        <f t="shared" si="5"/>
        <v>0</v>
      </c>
    </row>
    <row r="150" spans="1:11">
      <c r="A150" s="172"/>
      <c r="B150" s="244" t="s">
        <v>134</v>
      </c>
      <c r="C150" s="246"/>
      <c r="D150" s="246"/>
      <c r="E150" s="246"/>
      <c r="F150" s="246"/>
      <c r="G150" s="246"/>
      <c r="H150" s="246"/>
      <c r="I150" s="261">
        <f t="shared" si="4"/>
        <v>0</v>
      </c>
      <c r="J150" s="246">
        <v>1</v>
      </c>
      <c r="K150" s="261">
        <f t="shared" si="5"/>
        <v>0</v>
      </c>
    </row>
    <row r="151" spans="1:11">
      <c r="A151" s="172"/>
      <c r="B151" s="244" t="s">
        <v>135</v>
      </c>
      <c r="C151" s="246"/>
      <c r="D151" s="246"/>
      <c r="E151" s="246"/>
      <c r="F151" s="246"/>
      <c r="G151" s="246"/>
      <c r="H151" s="246"/>
      <c r="I151" s="261">
        <f t="shared" si="4"/>
        <v>0</v>
      </c>
      <c r="J151" s="246">
        <v>1</v>
      </c>
      <c r="K151" s="261">
        <f t="shared" si="5"/>
        <v>0</v>
      </c>
    </row>
    <row r="152" spans="1:11">
      <c r="A152" s="172"/>
      <c r="B152" s="244" t="s">
        <v>136</v>
      </c>
      <c r="C152" s="246"/>
      <c r="D152" s="246"/>
      <c r="E152" s="246"/>
      <c r="F152" s="246"/>
      <c r="G152" s="246"/>
      <c r="H152" s="246"/>
      <c r="I152" s="261">
        <f t="shared" si="4"/>
        <v>0</v>
      </c>
      <c r="J152" s="246">
        <v>1</v>
      </c>
      <c r="K152" s="261">
        <f t="shared" si="5"/>
        <v>0</v>
      </c>
    </row>
    <row r="153" spans="1:11">
      <c r="A153" s="172"/>
      <c r="B153" s="244" t="s">
        <v>137</v>
      </c>
      <c r="C153" s="246"/>
      <c r="D153" s="246"/>
      <c r="E153" s="246"/>
      <c r="F153" s="246"/>
      <c r="G153" s="246"/>
      <c r="H153" s="246"/>
      <c r="I153" s="261">
        <f t="shared" si="4"/>
        <v>0</v>
      </c>
      <c r="J153" s="246">
        <v>1</v>
      </c>
      <c r="K153" s="261">
        <f t="shared" si="5"/>
        <v>0</v>
      </c>
    </row>
    <row r="154" spans="1:11">
      <c r="A154" s="172"/>
      <c r="B154" s="244" t="s">
        <v>138</v>
      </c>
      <c r="C154" s="246"/>
      <c r="D154" s="246"/>
      <c r="E154" s="246"/>
      <c r="F154" s="246"/>
      <c r="G154" s="246"/>
      <c r="H154" s="246"/>
      <c r="I154" s="261">
        <f t="shared" si="4"/>
        <v>0</v>
      </c>
      <c r="J154" s="246">
        <v>1</v>
      </c>
      <c r="K154" s="261">
        <f t="shared" si="5"/>
        <v>0</v>
      </c>
    </row>
    <row r="155" spans="1:11">
      <c r="A155" s="28"/>
      <c r="B155" s="244" t="s">
        <v>139</v>
      </c>
      <c r="C155" s="246"/>
      <c r="D155" s="246"/>
      <c r="E155" s="246"/>
      <c r="F155" s="246"/>
      <c r="G155" s="246"/>
      <c r="H155" s="246"/>
      <c r="I155" s="261">
        <f t="shared" si="4"/>
        <v>0</v>
      </c>
      <c r="J155" s="246">
        <v>1</v>
      </c>
      <c r="K155" s="261">
        <f t="shared" si="5"/>
        <v>0</v>
      </c>
    </row>
    <row r="156" spans="1:11">
      <c r="A156" s="172"/>
      <c r="B156" s="244" t="s">
        <v>140</v>
      </c>
      <c r="C156" s="246"/>
      <c r="D156" s="246"/>
      <c r="E156" s="246"/>
      <c r="F156" s="246"/>
      <c r="G156" s="246"/>
      <c r="H156" s="246"/>
      <c r="I156" s="261">
        <f t="shared" si="4"/>
        <v>0</v>
      </c>
      <c r="J156" s="246">
        <v>1</v>
      </c>
      <c r="K156" s="261">
        <f t="shared" si="5"/>
        <v>0</v>
      </c>
    </row>
    <row r="157" spans="1:11">
      <c r="A157" s="28"/>
      <c r="B157" s="244" t="s">
        <v>141</v>
      </c>
      <c r="C157" s="246"/>
      <c r="D157" s="246"/>
      <c r="E157" s="246"/>
      <c r="F157" s="246"/>
      <c r="G157" s="246"/>
      <c r="H157" s="246"/>
      <c r="I157" s="261">
        <f t="shared" si="4"/>
        <v>0</v>
      </c>
      <c r="J157" s="246">
        <v>1</v>
      </c>
      <c r="K157" s="261">
        <f t="shared" si="5"/>
        <v>0</v>
      </c>
    </row>
    <row r="158" spans="1:11" ht="26">
      <c r="A158" s="28"/>
      <c r="B158" s="264" t="s">
        <v>142</v>
      </c>
      <c r="C158" s="246"/>
      <c r="D158" s="246"/>
      <c r="E158" s="246"/>
      <c r="F158" s="246"/>
      <c r="G158" s="246"/>
      <c r="H158" s="246"/>
      <c r="I158" s="261">
        <f t="shared" si="4"/>
        <v>0</v>
      </c>
      <c r="J158" s="246">
        <v>1</v>
      </c>
      <c r="K158" s="261">
        <f t="shared" si="5"/>
        <v>0</v>
      </c>
    </row>
    <row r="159" spans="1:11">
      <c r="A159" s="28"/>
      <c r="B159" s="244" t="s">
        <v>143</v>
      </c>
      <c r="C159" s="246"/>
      <c r="D159" s="246"/>
      <c r="E159" s="246"/>
      <c r="F159" s="246"/>
      <c r="G159" s="246"/>
      <c r="H159" s="246"/>
      <c r="I159" s="261">
        <f t="shared" si="4"/>
        <v>0</v>
      </c>
      <c r="J159" s="246">
        <v>1</v>
      </c>
      <c r="K159" s="261">
        <f t="shared" si="5"/>
        <v>0</v>
      </c>
    </row>
    <row r="160" spans="1:11">
      <c r="A160" s="28"/>
      <c r="B160" s="267" t="s">
        <v>144</v>
      </c>
      <c r="C160" s="246"/>
      <c r="D160" s="246"/>
      <c r="E160" s="246"/>
      <c r="F160" s="246"/>
      <c r="G160" s="246"/>
      <c r="H160" s="246"/>
      <c r="I160" s="261">
        <f t="shared" si="4"/>
        <v>0</v>
      </c>
      <c r="J160" s="246">
        <v>1</v>
      </c>
      <c r="K160" s="261">
        <f t="shared" si="5"/>
        <v>0</v>
      </c>
    </row>
    <row r="161" spans="1:11">
      <c r="A161" s="28"/>
      <c r="B161" s="267" t="s">
        <v>145</v>
      </c>
      <c r="C161" s="246"/>
      <c r="D161" s="246"/>
      <c r="E161" s="246"/>
      <c r="F161" s="246"/>
      <c r="G161" s="246"/>
      <c r="H161" s="246"/>
      <c r="I161" s="261">
        <f t="shared" si="4"/>
        <v>0</v>
      </c>
      <c r="J161" s="246">
        <v>1</v>
      </c>
      <c r="K161" s="261">
        <f t="shared" si="5"/>
        <v>0</v>
      </c>
    </row>
    <row r="162" spans="1:11">
      <c r="A162" s="28"/>
      <c r="B162" s="267" t="s">
        <v>146</v>
      </c>
      <c r="C162" s="246"/>
      <c r="D162" s="246"/>
      <c r="E162" s="246"/>
      <c r="F162" s="246"/>
      <c r="G162" s="246"/>
      <c r="H162" s="246"/>
      <c r="I162" s="261">
        <f t="shared" si="4"/>
        <v>0</v>
      </c>
      <c r="J162" s="246">
        <v>1</v>
      </c>
      <c r="K162" s="261">
        <f t="shared" si="5"/>
        <v>0</v>
      </c>
    </row>
    <row r="163" spans="1:11">
      <c r="A163" s="28"/>
      <c r="B163" s="267" t="s">
        <v>147</v>
      </c>
      <c r="C163" s="246"/>
      <c r="D163" s="246"/>
      <c r="E163" s="246"/>
      <c r="F163" s="246"/>
      <c r="G163" s="246"/>
      <c r="H163" s="246"/>
      <c r="I163" s="261">
        <f t="shared" si="4"/>
        <v>0</v>
      </c>
      <c r="J163" s="246">
        <v>1</v>
      </c>
      <c r="K163" s="261">
        <f t="shared" si="5"/>
        <v>0</v>
      </c>
    </row>
    <row r="164" spans="1:11">
      <c r="A164" s="28"/>
      <c r="B164" s="267" t="s">
        <v>148</v>
      </c>
      <c r="C164" s="246"/>
      <c r="D164" s="246"/>
      <c r="E164" s="246"/>
      <c r="F164" s="246"/>
      <c r="G164" s="246"/>
      <c r="H164" s="246"/>
      <c r="I164" s="261">
        <f t="shared" si="4"/>
        <v>0</v>
      </c>
      <c r="J164" s="246">
        <v>1</v>
      </c>
      <c r="K164" s="261">
        <f t="shared" si="5"/>
        <v>0</v>
      </c>
    </row>
    <row r="165" spans="1:11">
      <c r="A165" s="28"/>
      <c r="B165" s="267" t="s">
        <v>149</v>
      </c>
      <c r="C165" s="246"/>
      <c r="D165" s="246"/>
      <c r="E165" s="246"/>
      <c r="F165" s="246"/>
      <c r="G165" s="246"/>
      <c r="H165" s="246"/>
      <c r="I165" s="261">
        <f t="shared" si="4"/>
        <v>0</v>
      </c>
      <c r="J165" s="246">
        <v>1</v>
      </c>
      <c r="K165" s="261">
        <f t="shared" si="5"/>
        <v>0</v>
      </c>
    </row>
    <row r="166" spans="1:11">
      <c r="A166" s="172"/>
      <c r="B166" s="244" t="s">
        <v>150</v>
      </c>
      <c r="C166" s="246"/>
      <c r="D166" s="246"/>
      <c r="E166" s="246"/>
      <c r="F166" s="246"/>
      <c r="G166" s="246"/>
      <c r="H166" s="246"/>
      <c r="I166" s="261">
        <f t="shared" si="4"/>
        <v>0</v>
      </c>
      <c r="J166" s="246">
        <v>1</v>
      </c>
      <c r="K166" s="261">
        <f t="shared" si="5"/>
        <v>0</v>
      </c>
    </row>
    <row r="167" spans="1:11">
      <c r="A167" s="172"/>
      <c r="B167" s="244"/>
      <c r="C167" s="246"/>
      <c r="D167" s="246"/>
      <c r="E167" s="246"/>
      <c r="F167" s="246"/>
      <c r="G167" s="246"/>
      <c r="H167" s="246"/>
      <c r="I167" s="261">
        <f t="shared" si="4"/>
        <v>0</v>
      </c>
      <c r="J167" s="246">
        <v>1</v>
      </c>
      <c r="K167" s="261">
        <f t="shared" si="5"/>
        <v>0</v>
      </c>
    </row>
    <row r="168" spans="1:11">
      <c r="A168" s="249" t="s">
        <v>151</v>
      </c>
      <c r="B168" s="244"/>
      <c r="C168" s="246"/>
      <c r="D168" s="246"/>
      <c r="E168" s="246"/>
      <c r="F168" s="246"/>
      <c r="G168" s="246"/>
      <c r="H168" s="246"/>
      <c r="I168" s="261">
        <f t="shared" si="4"/>
        <v>0</v>
      </c>
      <c r="J168" s="246">
        <v>1</v>
      </c>
      <c r="K168" s="261">
        <f t="shared" si="5"/>
        <v>0</v>
      </c>
    </row>
    <row r="169" spans="1:11" ht="13.5">
      <c r="A169" s="249"/>
      <c r="B169" s="251" t="s">
        <v>152</v>
      </c>
      <c r="C169" s="246"/>
      <c r="D169" s="246"/>
      <c r="E169" s="246"/>
      <c r="F169" s="246"/>
      <c r="G169" s="246"/>
      <c r="H169" s="246"/>
      <c r="I169" s="261">
        <f t="shared" si="4"/>
        <v>0</v>
      </c>
      <c r="J169" s="246">
        <v>1</v>
      </c>
      <c r="K169" s="261">
        <f t="shared" si="5"/>
        <v>0</v>
      </c>
    </row>
    <row r="170" spans="1:11">
      <c r="A170" s="28"/>
      <c r="B170" s="33" t="s">
        <v>153</v>
      </c>
      <c r="C170" s="246"/>
      <c r="D170" s="246"/>
      <c r="E170" s="246"/>
      <c r="F170" s="246"/>
      <c r="G170" s="246"/>
      <c r="H170" s="246"/>
      <c r="I170" s="261">
        <f t="shared" si="4"/>
        <v>0</v>
      </c>
      <c r="J170" s="246">
        <v>1</v>
      </c>
      <c r="K170" s="261">
        <f t="shared" si="5"/>
        <v>0</v>
      </c>
    </row>
    <row r="171" spans="1:11">
      <c r="A171" s="28"/>
      <c r="B171" s="33" t="s">
        <v>154</v>
      </c>
      <c r="C171" s="246"/>
      <c r="D171" s="246"/>
      <c r="E171" s="246"/>
      <c r="F171" s="246"/>
      <c r="G171" s="246"/>
      <c r="H171" s="246"/>
      <c r="I171" s="261">
        <f t="shared" si="4"/>
        <v>0</v>
      </c>
      <c r="J171" s="246">
        <v>1</v>
      </c>
      <c r="K171" s="261">
        <f t="shared" si="5"/>
        <v>0</v>
      </c>
    </row>
    <row r="172" spans="1:11">
      <c r="A172" s="28"/>
      <c r="B172" s="36" t="s">
        <v>155</v>
      </c>
      <c r="C172" s="246"/>
      <c r="D172" s="246"/>
      <c r="E172" s="246"/>
      <c r="F172" s="246"/>
      <c r="G172" s="246"/>
      <c r="H172" s="246"/>
      <c r="I172" s="261">
        <f t="shared" si="4"/>
        <v>0</v>
      </c>
      <c r="J172" s="246">
        <v>1</v>
      </c>
      <c r="K172" s="261">
        <f t="shared" si="5"/>
        <v>0</v>
      </c>
    </row>
    <row r="173" spans="1:11">
      <c r="A173" s="28"/>
      <c r="B173" s="33" t="s">
        <v>156</v>
      </c>
      <c r="C173" s="261"/>
      <c r="D173" s="246"/>
      <c r="E173" s="246"/>
      <c r="F173" s="261"/>
      <c r="G173" s="246"/>
      <c r="H173" s="246"/>
      <c r="I173" s="261">
        <f t="shared" si="4"/>
        <v>0</v>
      </c>
      <c r="J173" s="246">
        <v>1</v>
      </c>
      <c r="K173" s="261">
        <f t="shared" si="5"/>
        <v>0</v>
      </c>
    </row>
    <row r="174" spans="1:11">
      <c r="A174" s="28"/>
      <c r="B174" s="265" t="s">
        <v>157</v>
      </c>
      <c r="C174" s="246"/>
      <c r="D174" s="246"/>
      <c r="E174" s="246"/>
      <c r="F174" s="246"/>
      <c r="G174" s="246"/>
      <c r="H174" s="246"/>
      <c r="I174" s="261">
        <f t="shared" si="4"/>
        <v>0</v>
      </c>
      <c r="J174" s="246">
        <v>1</v>
      </c>
      <c r="K174" s="261">
        <f t="shared" si="5"/>
        <v>0</v>
      </c>
    </row>
    <row r="175" spans="1:11">
      <c r="A175" s="28"/>
      <c r="B175" s="265" t="s">
        <v>158</v>
      </c>
      <c r="C175" s="246"/>
      <c r="D175" s="246"/>
      <c r="E175" s="246"/>
      <c r="F175" s="246"/>
      <c r="G175" s="246"/>
      <c r="H175" s="246"/>
      <c r="I175" s="261">
        <f t="shared" si="4"/>
        <v>0</v>
      </c>
      <c r="J175" s="246">
        <v>1</v>
      </c>
      <c r="K175" s="261">
        <f t="shared" si="5"/>
        <v>0</v>
      </c>
    </row>
    <row r="176" spans="1:11">
      <c r="A176" s="28"/>
      <c r="B176" s="265" t="s">
        <v>159</v>
      </c>
      <c r="C176" s="246"/>
      <c r="D176" s="246"/>
      <c r="E176" s="246"/>
      <c r="F176" s="246"/>
      <c r="G176" s="246"/>
      <c r="H176" s="246"/>
      <c r="I176" s="261">
        <f t="shared" si="4"/>
        <v>0</v>
      </c>
      <c r="J176" s="246">
        <v>1</v>
      </c>
      <c r="K176" s="261">
        <f t="shared" si="5"/>
        <v>0</v>
      </c>
    </row>
    <row r="177" spans="1:11">
      <c r="A177" s="28"/>
      <c r="B177" s="265" t="s">
        <v>160</v>
      </c>
      <c r="C177" s="246"/>
      <c r="D177" s="246"/>
      <c r="E177" s="246"/>
      <c r="F177" s="246"/>
      <c r="G177" s="246"/>
      <c r="H177" s="246"/>
      <c r="I177" s="261">
        <f t="shared" si="4"/>
        <v>0</v>
      </c>
      <c r="J177" s="246">
        <v>1</v>
      </c>
      <c r="K177" s="261">
        <f t="shared" si="5"/>
        <v>0</v>
      </c>
    </row>
    <row r="178" spans="1:11">
      <c r="A178" s="28"/>
      <c r="B178" s="244"/>
      <c r="C178" s="246"/>
      <c r="D178" s="246"/>
      <c r="E178" s="246"/>
      <c r="F178" s="246"/>
      <c r="G178" s="246"/>
      <c r="H178" s="246"/>
      <c r="I178" s="261">
        <f t="shared" si="4"/>
        <v>0</v>
      </c>
      <c r="J178" s="246">
        <v>1</v>
      </c>
      <c r="K178" s="261">
        <f t="shared" si="5"/>
        <v>0</v>
      </c>
    </row>
    <row r="179" spans="1:11">
      <c r="A179" s="28"/>
      <c r="B179" s="244" t="s">
        <v>161</v>
      </c>
      <c r="C179" s="246"/>
      <c r="D179" s="246"/>
      <c r="E179" s="246"/>
      <c r="F179" s="246"/>
      <c r="G179" s="246"/>
      <c r="H179" s="246"/>
      <c r="I179" s="261">
        <f t="shared" si="4"/>
        <v>0</v>
      </c>
      <c r="J179" s="246">
        <v>1</v>
      </c>
      <c r="K179" s="261">
        <f t="shared" si="5"/>
        <v>0</v>
      </c>
    </row>
    <row r="180" spans="1:11">
      <c r="A180" s="28"/>
      <c r="B180" s="244" t="s">
        <v>162</v>
      </c>
      <c r="C180" s="246"/>
      <c r="D180" s="246"/>
      <c r="E180" s="246"/>
      <c r="F180" s="246"/>
      <c r="G180" s="246"/>
      <c r="H180" s="246"/>
      <c r="I180" s="261">
        <f t="shared" si="4"/>
        <v>0</v>
      </c>
      <c r="J180" s="246">
        <v>1</v>
      </c>
      <c r="K180" s="261">
        <f t="shared" si="5"/>
        <v>0</v>
      </c>
    </row>
    <row r="181" spans="1:11">
      <c r="A181" s="28"/>
      <c r="B181" s="244" t="s">
        <v>163</v>
      </c>
      <c r="C181" s="246"/>
      <c r="D181" s="246"/>
      <c r="E181" s="246"/>
      <c r="F181" s="246"/>
      <c r="G181" s="246"/>
      <c r="H181" s="246"/>
      <c r="I181" s="261">
        <f t="shared" si="4"/>
        <v>0</v>
      </c>
      <c r="J181" s="246">
        <v>1</v>
      </c>
      <c r="K181" s="261">
        <f t="shared" si="5"/>
        <v>0</v>
      </c>
    </row>
    <row r="182" spans="1:11">
      <c r="A182" s="172"/>
      <c r="B182" s="244" t="s">
        <v>164</v>
      </c>
      <c r="C182" s="246"/>
      <c r="D182" s="246"/>
      <c r="E182" s="246"/>
      <c r="F182" s="246"/>
      <c r="G182" s="246"/>
      <c r="H182" s="246"/>
      <c r="I182" s="261">
        <f t="shared" si="4"/>
        <v>0</v>
      </c>
      <c r="J182" s="246">
        <v>1</v>
      </c>
      <c r="K182" s="261">
        <f t="shared" si="5"/>
        <v>0</v>
      </c>
    </row>
    <row r="183" spans="1:11">
      <c r="A183" s="302"/>
      <c r="B183" s="312" t="s">
        <v>165</v>
      </c>
      <c r="C183" s="271"/>
      <c r="D183" s="271"/>
      <c r="E183" s="271"/>
      <c r="F183" s="271"/>
      <c r="G183" s="271"/>
      <c r="H183" s="271"/>
      <c r="I183" s="261">
        <f t="shared" si="4"/>
        <v>0</v>
      </c>
      <c r="J183" s="246">
        <v>1</v>
      </c>
      <c r="K183" s="261">
        <f t="shared" si="5"/>
        <v>0</v>
      </c>
    </row>
  </sheetData>
  <mergeCells count="19">
    <mergeCell ref="A1:E1"/>
    <mergeCell ref="A2:E2"/>
    <mergeCell ref="A3:E3"/>
    <mergeCell ref="A7:B7"/>
    <mergeCell ref="C7:E7"/>
    <mergeCell ref="A11:B11"/>
    <mergeCell ref="C9:C10"/>
    <mergeCell ref="D9:D10"/>
    <mergeCell ref="E9:E10"/>
    <mergeCell ref="F9:F10"/>
    <mergeCell ref="I7:I10"/>
    <mergeCell ref="J7:J10"/>
    <mergeCell ref="K7:K10"/>
    <mergeCell ref="A8:B9"/>
    <mergeCell ref="F7:H7"/>
    <mergeCell ref="C8:E8"/>
    <mergeCell ref="F8:H8"/>
    <mergeCell ref="G9:G10"/>
    <mergeCell ref="H9:H10"/>
  </mergeCells>
  <pageMargins left="0.69930555555555596" right="0.69930555555555596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E183"/>
  <sheetViews>
    <sheetView zoomScale="115" zoomScaleNormal="115" workbookViewId="0">
      <selection activeCell="A4" sqref="A4"/>
    </sheetView>
  </sheetViews>
  <sheetFormatPr defaultColWidth="9.1796875" defaultRowHeight="13"/>
  <cols>
    <col min="1" max="1" width="3.26953125" style="234" customWidth="1"/>
    <col min="2" max="2" width="34.1796875" style="234" customWidth="1"/>
    <col min="3" max="3" width="13" style="273" customWidth="1"/>
    <col min="4" max="4" width="10.26953125" style="234" customWidth="1"/>
    <col min="5" max="5" width="14.81640625" style="273" customWidth="1"/>
    <col min="6" max="16384" width="9.1796875" style="234"/>
  </cols>
  <sheetData>
    <row r="1" spans="1:5">
      <c r="A1" s="476" t="s">
        <v>177</v>
      </c>
      <c r="B1" s="476"/>
      <c r="C1" s="476"/>
      <c r="D1" s="476"/>
      <c r="E1" s="476"/>
    </row>
    <row r="2" spans="1:5" ht="13.5">
      <c r="A2" s="476" t="s">
        <v>1</v>
      </c>
      <c r="B2" s="476"/>
      <c r="C2" s="476"/>
      <c r="D2" s="476"/>
      <c r="E2" s="476"/>
    </row>
    <row r="3" spans="1:5">
      <c r="A3" s="480" t="s">
        <v>579</v>
      </c>
      <c r="B3" s="480"/>
      <c r="C3" s="480"/>
      <c r="D3" s="480"/>
      <c r="E3" s="480"/>
    </row>
    <row r="5" spans="1:5">
      <c r="A5" s="478" t="s">
        <v>2</v>
      </c>
      <c r="B5" s="485"/>
      <c r="C5" s="481" t="s">
        <v>178</v>
      </c>
      <c r="D5" s="461" t="s">
        <v>179</v>
      </c>
      <c r="E5" s="484" t="s">
        <v>451</v>
      </c>
    </row>
    <row r="6" spans="1:5">
      <c r="A6" s="486"/>
      <c r="B6" s="487"/>
      <c r="C6" s="481"/>
      <c r="D6" s="461"/>
      <c r="E6" s="481"/>
    </row>
    <row r="7" spans="1:5">
      <c r="A7" s="486"/>
      <c r="B7" s="487"/>
      <c r="C7" s="481"/>
      <c r="D7" s="461"/>
      <c r="E7" s="481"/>
    </row>
    <row r="8" spans="1:5">
      <c r="A8" s="465" t="s">
        <v>5</v>
      </c>
      <c r="B8" s="488"/>
      <c r="C8" s="481"/>
      <c r="D8" s="461"/>
      <c r="E8" s="481"/>
    </row>
    <row r="9" spans="1:5">
      <c r="A9" s="465"/>
      <c r="B9" s="488"/>
      <c r="C9" s="481"/>
      <c r="D9" s="461"/>
      <c r="E9" s="481"/>
    </row>
    <row r="10" spans="1:5">
      <c r="A10" s="292"/>
      <c r="B10" s="293"/>
      <c r="C10" s="482"/>
      <c r="D10" s="483"/>
      <c r="E10" s="481"/>
    </row>
    <row r="11" spans="1:5">
      <c r="A11" s="475">
        <v>-1</v>
      </c>
      <c r="B11" s="475"/>
      <c r="C11" s="294"/>
      <c r="D11" s="295"/>
      <c r="E11" s="294"/>
    </row>
    <row r="12" spans="1:5" ht="13.5">
      <c r="A12" s="236" t="s">
        <v>6</v>
      </c>
      <c r="B12" s="296"/>
      <c r="C12" s="277"/>
      <c r="D12" s="238"/>
      <c r="E12" s="277"/>
    </row>
    <row r="13" spans="1:5">
      <c r="A13" s="28"/>
      <c r="B13" s="263" t="s">
        <v>7</v>
      </c>
      <c r="C13" s="245"/>
      <c r="D13" s="246">
        <v>1</v>
      </c>
      <c r="E13" s="245">
        <f>C13*D13</f>
        <v>0</v>
      </c>
    </row>
    <row r="14" spans="1:5">
      <c r="A14" s="28"/>
      <c r="B14" s="263" t="s">
        <v>9</v>
      </c>
      <c r="C14" s="245"/>
      <c r="D14" s="246">
        <v>1</v>
      </c>
      <c r="E14" s="245">
        <f t="shared" ref="E14:E77" si="0">C14*D14</f>
        <v>0</v>
      </c>
    </row>
    <row r="15" spans="1:5">
      <c r="A15" s="28"/>
      <c r="B15" s="263" t="s">
        <v>10</v>
      </c>
      <c r="C15" s="245"/>
      <c r="D15" s="246">
        <v>1</v>
      </c>
      <c r="E15" s="245">
        <f t="shared" si="0"/>
        <v>0</v>
      </c>
    </row>
    <row r="16" spans="1:5">
      <c r="A16" s="28"/>
      <c r="B16" s="263" t="s">
        <v>11</v>
      </c>
      <c r="C16" s="245"/>
      <c r="D16" s="246">
        <v>1</v>
      </c>
      <c r="E16" s="245">
        <f t="shared" si="0"/>
        <v>0</v>
      </c>
    </row>
    <row r="17" spans="1:5">
      <c r="A17" s="28"/>
      <c r="B17" s="263" t="s">
        <v>12</v>
      </c>
      <c r="C17" s="245"/>
      <c r="D17" s="246">
        <v>1</v>
      </c>
      <c r="E17" s="245">
        <f t="shared" si="0"/>
        <v>0</v>
      </c>
    </row>
    <row r="18" spans="1:5">
      <c r="A18" s="28"/>
      <c r="B18" s="263" t="s">
        <v>13</v>
      </c>
      <c r="C18" s="245"/>
      <c r="D18" s="246">
        <v>1</v>
      </c>
      <c r="E18" s="245">
        <f t="shared" si="0"/>
        <v>0</v>
      </c>
    </row>
    <row r="19" spans="1:5">
      <c r="A19" s="28"/>
      <c r="B19" s="263"/>
      <c r="C19" s="245"/>
      <c r="D19" s="246"/>
      <c r="E19" s="245">
        <f t="shared" si="0"/>
        <v>0</v>
      </c>
    </row>
    <row r="20" spans="1:5" ht="13.5">
      <c r="A20" s="247" t="s">
        <v>14</v>
      </c>
      <c r="B20" s="263"/>
      <c r="C20" s="245"/>
      <c r="D20" s="246"/>
      <c r="E20" s="245">
        <f t="shared" si="0"/>
        <v>0</v>
      </c>
    </row>
    <row r="21" spans="1:5">
      <c r="A21" s="28"/>
      <c r="B21" s="263" t="s">
        <v>15</v>
      </c>
      <c r="C21" s="245"/>
      <c r="D21" s="246">
        <v>1</v>
      </c>
      <c r="E21" s="245">
        <f t="shared" si="0"/>
        <v>0</v>
      </c>
    </row>
    <row r="22" spans="1:5">
      <c r="A22" s="28"/>
      <c r="B22" s="263" t="s">
        <v>16</v>
      </c>
      <c r="C22" s="245"/>
      <c r="D22" s="246">
        <v>1</v>
      </c>
      <c r="E22" s="245">
        <f t="shared" si="0"/>
        <v>0</v>
      </c>
    </row>
    <row r="23" spans="1:5">
      <c r="A23" s="28"/>
      <c r="B23" s="263" t="s">
        <v>17</v>
      </c>
      <c r="C23" s="245"/>
      <c r="D23" s="246">
        <f>278/100</f>
        <v>2.78</v>
      </c>
      <c r="E23" s="245">
        <f t="shared" si="0"/>
        <v>0</v>
      </c>
    </row>
    <row r="24" spans="1:5">
      <c r="A24" s="28"/>
      <c r="B24" s="263" t="s">
        <v>18</v>
      </c>
      <c r="C24" s="245"/>
      <c r="D24" s="246">
        <f>357/100</f>
        <v>3.57</v>
      </c>
      <c r="E24" s="245">
        <f t="shared" si="0"/>
        <v>0</v>
      </c>
    </row>
    <row r="25" spans="1:5">
      <c r="A25" s="28"/>
      <c r="B25" s="263" t="s">
        <v>19</v>
      </c>
      <c r="C25" s="245"/>
      <c r="D25" s="246">
        <v>1</v>
      </c>
      <c r="E25" s="245">
        <f t="shared" si="0"/>
        <v>0</v>
      </c>
    </row>
    <row r="26" spans="1:5" ht="26">
      <c r="A26" s="28"/>
      <c r="B26" s="264" t="s">
        <v>20</v>
      </c>
      <c r="C26" s="245"/>
      <c r="D26" s="246">
        <v>1</v>
      </c>
      <c r="E26" s="245">
        <f t="shared" si="0"/>
        <v>0</v>
      </c>
    </row>
    <row r="27" spans="1:5">
      <c r="A27" s="28"/>
      <c r="B27" s="263"/>
      <c r="C27" s="245"/>
      <c r="D27" s="246"/>
      <c r="E27" s="245">
        <f t="shared" si="0"/>
        <v>0</v>
      </c>
    </row>
    <row r="28" spans="1:5" ht="13.5">
      <c r="A28" s="249" t="s">
        <v>21</v>
      </c>
      <c r="B28" s="263"/>
      <c r="C28" s="245"/>
      <c r="D28" s="246"/>
      <c r="E28" s="245">
        <f t="shared" si="0"/>
        <v>0</v>
      </c>
    </row>
    <row r="29" spans="1:5">
      <c r="A29" s="28"/>
      <c r="B29" s="263" t="s">
        <v>22</v>
      </c>
      <c r="C29" s="245"/>
      <c r="D29" s="246">
        <v>1</v>
      </c>
      <c r="E29" s="245">
        <f t="shared" si="0"/>
        <v>0</v>
      </c>
    </row>
    <row r="30" spans="1:5">
      <c r="A30" s="28"/>
      <c r="B30" s="263" t="s">
        <v>23</v>
      </c>
      <c r="C30" s="245"/>
      <c r="D30" s="246">
        <v>1</v>
      </c>
      <c r="E30" s="245">
        <f t="shared" si="0"/>
        <v>0</v>
      </c>
    </row>
    <row r="31" spans="1:5">
      <c r="A31" s="28"/>
      <c r="B31" s="263"/>
      <c r="C31" s="245"/>
      <c r="D31" s="246"/>
      <c r="E31" s="245">
        <f t="shared" si="0"/>
        <v>0</v>
      </c>
    </row>
    <row r="32" spans="1:5">
      <c r="A32" s="249" t="s">
        <v>24</v>
      </c>
      <c r="B32" s="280"/>
      <c r="C32" s="245"/>
      <c r="D32" s="246"/>
      <c r="E32" s="245">
        <f t="shared" si="0"/>
        <v>0</v>
      </c>
    </row>
    <row r="33" spans="1:5" ht="13.5">
      <c r="A33" s="249"/>
      <c r="B33" s="281" t="s">
        <v>25</v>
      </c>
      <c r="C33" s="245"/>
      <c r="D33" s="246"/>
      <c r="E33" s="245">
        <f t="shared" si="0"/>
        <v>0</v>
      </c>
    </row>
    <row r="34" spans="1:5">
      <c r="A34" s="28"/>
      <c r="B34" s="263" t="s">
        <v>26</v>
      </c>
      <c r="C34" s="245"/>
      <c r="D34" s="246">
        <v>1</v>
      </c>
      <c r="E34" s="245">
        <f t="shared" si="0"/>
        <v>0</v>
      </c>
    </row>
    <row r="35" spans="1:5">
      <c r="A35" s="28"/>
      <c r="B35" s="263" t="s">
        <v>27</v>
      </c>
      <c r="C35" s="245"/>
      <c r="D35" s="246">
        <v>1</v>
      </c>
      <c r="E35" s="245">
        <f t="shared" si="0"/>
        <v>0</v>
      </c>
    </row>
    <row r="36" spans="1:5">
      <c r="A36" s="28"/>
      <c r="B36" s="263" t="s">
        <v>28</v>
      </c>
      <c r="C36" s="245"/>
      <c r="D36" s="246">
        <v>1</v>
      </c>
      <c r="E36" s="245">
        <f t="shared" si="0"/>
        <v>0</v>
      </c>
    </row>
    <row r="37" spans="1:5">
      <c r="A37" s="28"/>
      <c r="B37" s="263" t="s">
        <v>29</v>
      </c>
      <c r="C37" s="245"/>
      <c r="D37" s="246">
        <v>1</v>
      </c>
      <c r="E37" s="245">
        <f t="shared" si="0"/>
        <v>0</v>
      </c>
    </row>
    <row r="38" spans="1:5">
      <c r="A38" s="28"/>
      <c r="B38" s="263" t="s">
        <v>30</v>
      </c>
      <c r="C38" s="245"/>
      <c r="D38" s="246">
        <v>1</v>
      </c>
      <c r="E38" s="245">
        <f t="shared" si="0"/>
        <v>0</v>
      </c>
    </row>
    <row r="39" spans="1:5">
      <c r="A39" s="28"/>
      <c r="B39" s="263" t="s">
        <v>31</v>
      </c>
      <c r="C39" s="245"/>
      <c r="D39" s="246">
        <v>1</v>
      </c>
      <c r="E39" s="245">
        <f t="shared" si="0"/>
        <v>0</v>
      </c>
    </row>
    <row r="40" spans="1:5">
      <c r="A40" s="28"/>
      <c r="B40" s="263"/>
      <c r="C40" s="245"/>
      <c r="D40" s="246"/>
      <c r="E40" s="245">
        <f t="shared" si="0"/>
        <v>0</v>
      </c>
    </row>
    <row r="41" spans="1:5" ht="13.5">
      <c r="A41" s="249" t="s">
        <v>32</v>
      </c>
      <c r="B41" s="263"/>
      <c r="C41" s="297"/>
      <c r="D41" s="246"/>
      <c r="E41" s="245">
        <f t="shared" si="0"/>
        <v>0</v>
      </c>
    </row>
    <row r="42" spans="1:5">
      <c r="A42" s="28"/>
      <c r="B42" s="254" t="s">
        <v>33</v>
      </c>
      <c r="C42" s="297"/>
      <c r="D42" s="246">
        <v>1</v>
      </c>
      <c r="E42" s="245">
        <f t="shared" si="0"/>
        <v>0</v>
      </c>
    </row>
    <row r="43" spans="1:5">
      <c r="A43" s="28"/>
      <c r="B43" s="254" t="s">
        <v>175</v>
      </c>
      <c r="C43" s="297"/>
      <c r="D43" s="246">
        <v>1</v>
      </c>
      <c r="E43" s="245">
        <f t="shared" si="0"/>
        <v>0</v>
      </c>
    </row>
    <row r="44" spans="1:5">
      <c r="A44" s="28"/>
      <c r="B44" s="254" t="s">
        <v>34</v>
      </c>
      <c r="C44" s="297"/>
      <c r="D44" s="246">
        <v>1</v>
      </c>
      <c r="E44" s="245">
        <f t="shared" si="0"/>
        <v>0</v>
      </c>
    </row>
    <row r="45" spans="1:5">
      <c r="A45" s="28"/>
      <c r="B45" s="254" t="s">
        <v>35</v>
      </c>
      <c r="C45" s="297"/>
      <c r="D45" s="246">
        <v>1</v>
      </c>
      <c r="E45" s="245">
        <f t="shared" si="0"/>
        <v>0</v>
      </c>
    </row>
    <row r="46" spans="1:5">
      <c r="A46" s="28"/>
      <c r="B46" s="254" t="s">
        <v>36</v>
      </c>
      <c r="C46" s="297"/>
      <c r="D46" s="246">
        <v>1</v>
      </c>
      <c r="E46" s="245">
        <f t="shared" si="0"/>
        <v>0</v>
      </c>
    </row>
    <row r="47" spans="1:5">
      <c r="A47" s="28"/>
      <c r="B47" s="254" t="s">
        <v>37</v>
      </c>
      <c r="C47" s="297"/>
      <c r="D47" s="246">
        <v>1</v>
      </c>
      <c r="E47" s="245">
        <f t="shared" si="0"/>
        <v>0</v>
      </c>
    </row>
    <row r="48" spans="1:5">
      <c r="A48" s="28"/>
      <c r="B48" s="254" t="s">
        <v>38</v>
      </c>
      <c r="C48" s="297"/>
      <c r="D48" s="246">
        <v>1</v>
      </c>
      <c r="E48" s="245">
        <f t="shared" si="0"/>
        <v>0</v>
      </c>
    </row>
    <row r="49" spans="1:5">
      <c r="A49" s="28"/>
      <c r="B49" s="254" t="s">
        <v>39</v>
      </c>
      <c r="C49" s="297"/>
      <c r="D49" s="246">
        <v>1</v>
      </c>
      <c r="E49" s="245">
        <f t="shared" si="0"/>
        <v>0</v>
      </c>
    </row>
    <row r="50" spans="1:5">
      <c r="A50" s="28"/>
      <c r="B50" s="254" t="s">
        <v>40</v>
      </c>
      <c r="C50" s="297"/>
      <c r="D50" s="246">
        <v>1</v>
      </c>
      <c r="E50" s="245">
        <f t="shared" si="0"/>
        <v>0</v>
      </c>
    </row>
    <row r="51" spans="1:5">
      <c r="A51" s="28"/>
      <c r="B51" s="254" t="s">
        <v>41</v>
      </c>
      <c r="C51" s="297"/>
      <c r="D51" s="246">
        <v>1</v>
      </c>
      <c r="E51" s="245">
        <f t="shared" si="0"/>
        <v>0</v>
      </c>
    </row>
    <row r="52" spans="1:5">
      <c r="A52" s="28"/>
      <c r="B52" s="254" t="s">
        <v>42</v>
      </c>
      <c r="C52" s="297"/>
      <c r="D52" s="246">
        <v>1</v>
      </c>
      <c r="E52" s="245">
        <f t="shared" si="0"/>
        <v>0</v>
      </c>
    </row>
    <row r="53" spans="1:5">
      <c r="A53" s="28"/>
      <c r="B53" s="254" t="s">
        <v>43</v>
      </c>
      <c r="C53" s="297"/>
      <c r="D53" s="246">
        <v>1</v>
      </c>
      <c r="E53" s="245">
        <f t="shared" si="0"/>
        <v>0</v>
      </c>
    </row>
    <row r="54" spans="1:5">
      <c r="A54" s="28"/>
      <c r="B54" s="254" t="s">
        <v>44</v>
      </c>
      <c r="C54" s="297"/>
      <c r="D54" s="246">
        <v>1</v>
      </c>
      <c r="E54" s="245">
        <f t="shared" si="0"/>
        <v>0</v>
      </c>
    </row>
    <row r="55" spans="1:5">
      <c r="A55" s="28"/>
      <c r="B55" s="254" t="s">
        <v>45</v>
      </c>
      <c r="C55" s="297"/>
      <c r="D55" s="246">
        <v>1</v>
      </c>
      <c r="E55" s="245">
        <f t="shared" si="0"/>
        <v>0</v>
      </c>
    </row>
    <row r="56" spans="1:5">
      <c r="A56" s="28"/>
      <c r="B56" s="254" t="s">
        <v>46</v>
      </c>
      <c r="C56" s="297"/>
      <c r="D56" s="246">
        <v>1</v>
      </c>
      <c r="E56" s="245">
        <f t="shared" si="0"/>
        <v>0</v>
      </c>
    </row>
    <row r="57" spans="1:5">
      <c r="A57" s="28"/>
      <c r="B57" s="254" t="s">
        <v>47</v>
      </c>
      <c r="C57" s="297"/>
      <c r="D57" s="246">
        <v>1</v>
      </c>
      <c r="E57" s="245">
        <f t="shared" si="0"/>
        <v>0</v>
      </c>
    </row>
    <row r="58" spans="1:5">
      <c r="A58" s="28"/>
      <c r="B58" s="254" t="s">
        <v>48</v>
      </c>
      <c r="C58" s="297"/>
      <c r="D58" s="246">
        <v>1</v>
      </c>
      <c r="E58" s="245">
        <f t="shared" si="0"/>
        <v>0</v>
      </c>
    </row>
    <row r="59" spans="1:5">
      <c r="A59" s="28"/>
      <c r="B59" s="254" t="s">
        <v>49</v>
      </c>
      <c r="C59" s="297"/>
      <c r="D59" s="246">
        <v>1</v>
      </c>
      <c r="E59" s="245">
        <f t="shared" si="0"/>
        <v>0</v>
      </c>
    </row>
    <row r="60" spans="1:5">
      <c r="A60" s="28"/>
      <c r="B60" s="254" t="s">
        <v>50</v>
      </c>
      <c r="C60" s="297"/>
      <c r="D60" s="246">
        <v>1</v>
      </c>
      <c r="E60" s="245">
        <f t="shared" si="0"/>
        <v>0</v>
      </c>
    </row>
    <row r="61" spans="1:5">
      <c r="A61" s="28"/>
      <c r="B61" s="254" t="s">
        <v>51</v>
      </c>
      <c r="C61" s="297"/>
      <c r="D61" s="246">
        <v>1</v>
      </c>
      <c r="E61" s="245">
        <f t="shared" si="0"/>
        <v>0</v>
      </c>
    </row>
    <row r="62" spans="1:5">
      <c r="A62" s="28"/>
      <c r="B62" s="254" t="s">
        <v>52</v>
      </c>
      <c r="C62" s="297"/>
      <c r="D62" s="246">
        <v>1</v>
      </c>
      <c r="E62" s="245">
        <f t="shared" si="0"/>
        <v>0</v>
      </c>
    </row>
    <row r="63" spans="1:5">
      <c r="A63" s="28"/>
      <c r="B63" s="254" t="s">
        <v>53</v>
      </c>
      <c r="C63" s="297"/>
      <c r="D63" s="246">
        <v>1</v>
      </c>
      <c r="E63" s="245">
        <f t="shared" si="0"/>
        <v>0</v>
      </c>
    </row>
    <row r="64" spans="1:5">
      <c r="A64" s="28"/>
      <c r="B64" s="254" t="s">
        <v>54</v>
      </c>
      <c r="C64" s="297"/>
      <c r="D64" s="246">
        <v>1</v>
      </c>
      <c r="E64" s="245">
        <f t="shared" si="0"/>
        <v>0</v>
      </c>
    </row>
    <row r="65" spans="1:5">
      <c r="A65" s="28"/>
      <c r="B65" s="256" t="s">
        <v>55</v>
      </c>
      <c r="C65" s="297"/>
      <c r="D65" s="246">
        <v>1</v>
      </c>
      <c r="E65" s="245">
        <f t="shared" si="0"/>
        <v>0</v>
      </c>
    </row>
    <row r="66" spans="1:5">
      <c r="A66" s="28"/>
      <c r="B66" s="254" t="s">
        <v>56</v>
      </c>
      <c r="C66" s="298"/>
      <c r="D66" s="246">
        <v>1</v>
      </c>
      <c r="E66" s="245">
        <f t="shared" si="0"/>
        <v>0</v>
      </c>
    </row>
    <row r="67" spans="1:5">
      <c r="A67" s="28"/>
      <c r="B67" s="254" t="s">
        <v>57</v>
      </c>
      <c r="C67" s="298"/>
      <c r="D67" s="246">
        <v>1</v>
      </c>
      <c r="E67" s="245">
        <f t="shared" si="0"/>
        <v>0</v>
      </c>
    </row>
    <row r="68" spans="1:5">
      <c r="A68" s="28"/>
      <c r="B68" s="254" t="s">
        <v>58</v>
      </c>
      <c r="C68" s="284"/>
      <c r="D68" s="246">
        <v>1</v>
      </c>
      <c r="E68" s="245">
        <f t="shared" si="0"/>
        <v>0</v>
      </c>
    </row>
    <row r="69" spans="1:5">
      <c r="A69" s="258"/>
      <c r="B69" s="256" t="s">
        <v>59</v>
      </c>
      <c r="C69" s="298"/>
      <c r="D69" s="246">
        <v>1</v>
      </c>
      <c r="E69" s="245">
        <f t="shared" si="0"/>
        <v>0</v>
      </c>
    </row>
    <row r="70" spans="1:5">
      <c r="A70" s="258"/>
      <c r="B70" s="256" t="s">
        <v>60</v>
      </c>
      <c r="C70" s="284"/>
      <c r="D70" s="246">
        <v>1</v>
      </c>
      <c r="E70" s="245">
        <f t="shared" si="0"/>
        <v>0</v>
      </c>
    </row>
    <row r="71" spans="1:5">
      <c r="A71" s="258"/>
      <c r="B71" s="256" t="s">
        <v>61</v>
      </c>
      <c r="C71" s="284"/>
      <c r="D71" s="246">
        <v>1</v>
      </c>
      <c r="E71" s="245">
        <f t="shared" si="0"/>
        <v>0</v>
      </c>
    </row>
    <row r="72" spans="1:5" ht="26">
      <c r="A72" s="258"/>
      <c r="B72" s="256" t="s">
        <v>62</v>
      </c>
      <c r="C72" s="299"/>
      <c r="D72" s="300">
        <v>1</v>
      </c>
      <c r="E72" s="245">
        <f t="shared" si="0"/>
        <v>0</v>
      </c>
    </row>
    <row r="73" spans="1:5">
      <c r="A73" s="258"/>
      <c r="B73" s="256" t="s">
        <v>63</v>
      </c>
      <c r="C73" s="298"/>
      <c r="D73" s="246">
        <v>1</v>
      </c>
      <c r="E73" s="245">
        <f t="shared" si="0"/>
        <v>0</v>
      </c>
    </row>
    <row r="74" spans="1:5">
      <c r="A74" s="258"/>
      <c r="B74" s="256" t="s">
        <v>64</v>
      </c>
      <c r="C74" s="284"/>
      <c r="D74" s="246">
        <v>1</v>
      </c>
      <c r="E74" s="245">
        <f t="shared" si="0"/>
        <v>0</v>
      </c>
    </row>
    <row r="75" spans="1:5">
      <c r="A75" s="258"/>
      <c r="B75" s="256" t="s">
        <v>65</v>
      </c>
      <c r="C75" s="298"/>
      <c r="D75" s="246">
        <v>1</v>
      </c>
      <c r="E75" s="245">
        <f t="shared" si="0"/>
        <v>0</v>
      </c>
    </row>
    <row r="76" spans="1:5">
      <c r="A76" s="258"/>
      <c r="B76" s="256" t="s">
        <v>66</v>
      </c>
      <c r="C76" s="298"/>
      <c r="D76" s="246">
        <v>1</v>
      </c>
      <c r="E76" s="245">
        <f t="shared" si="0"/>
        <v>0</v>
      </c>
    </row>
    <row r="77" spans="1:5">
      <c r="A77" s="258"/>
      <c r="B77" s="256" t="s">
        <v>67</v>
      </c>
      <c r="C77" s="284"/>
      <c r="D77" s="246">
        <v>1</v>
      </c>
      <c r="E77" s="245">
        <f t="shared" si="0"/>
        <v>0</v>
      </c>
    </row>
    <row r="78" spans="1:5">
      <c r="A78" s="258"/>
      <c r="B78" s="256" t="s">
        <v>176</v>
      </c>
      <c r="C78" s="245"/>
      <c r="D78" s="246">
        <v>1</v>
      </c>
      <c r="E78" s="245">
        <f t="shared" ref="E78:E141" si="1">C78*D78</f>
        <v>0</v>
      </c>
    </row>
    <row r="79" spans="1:5">
      <c r="A79" s="258"/>
      <c r="B79" s="256" t="s">
        <v>69</v>
      </c>
      <c r="C79" s="245"/>
      <c r="D79" s="246">
        <v>1</v>
      </c>
      <c r="E79" s="245">
        <f t="shared" si="1"/>
        <v>0</v>
      </c>
    </row>
    <row r="80" spans="1:5">
      <c r="A80" s="258"/>
      <c r="B80" s="286"/>
      <c r="C80" s="245"/>
      <c r="D80" s="246"/>
      <c r="E80" s="245">
        <f t="shared" si="1"/>
        <v>0</v>
      </c>
    </row>
    <row r="81" spans="1:5">
      <c r="A81" s="260" t="s">
        <v>70</v>
      </c>
      <c r="B81" s="263"/>
      <c r="C81" s="245"/>
      <c r="D81" s="246"/>
      <c r="E81" s="245">
        <f t="shared" si="1"/>
        <v>0</v>
      </c>
    </row>
    <row r="82" spans="1:5">
      <c r="A82" s="28"/>
      <c r="B82" s="263" t="s">
        <v>71</v>
      </c>
      <c r="C82" s="245"/>
      <c r="D82" s="246">
        <v>1</v>
      </c>
      <c r="E82" s="245">
        <f t="shared" si="1"/>
        <v>0</v>
      </c>
    </row>
    <row r="83" spans="1:5">
      <c r="A83" s="28"/>
      <c r="B83" s="287" t="s">
        <v>72</v>
      </c>
      <c r="C83" s="245"/>
      <c r="D83" s="246">
        <v>1</v>
      </c>
      <c r="E83" s="245">
        <f t="shared" si="1"/>
        <v>0</v>
      </c>
    </row>
    <row r="84" spans="1:5">
      <c r="A84" s="28"/>
      <c r="B84" s="263" t="s">
        <v>73</v>
      </c>
      <c r="C84" s="245"/>
      <c r="D84" s="246">
        <v>1</v>
      </c>
      <c r="E84" s="245">
        <f t="shared" si="1"/>
        <v>0</v>
      </c>
    </row>
    <row r="85" spans="1:5">
      <c r="A85" s="28"/>
      <c r="B85" s="263" t="s">
        <v>74</v>
      </c>
      <c r="C85" s="245"/>
      <c r="D85" s="246">
        <v>1</v>
      </c>
      <c r="E85" s="245">
        <f t="shared" si="1"/>
        <v>0</v>
      </c>
    </row>
    <row r="86" spans="1:5">
      <c r="A86" s="28"/>
      <c r="B86" s="263" t="s">
        <v>75</v>
      </c>
      <c r="C86" s="245"/>
      <c r="D86" s="246">
        <v>1</v>
      </c>
      <c r="E86" s="245">
        <f t="shared" si="1"/>
        <v>0</v>
      </c>
    </row>
    <row r="87" spans="1:5">
      <c r="A87" s="28"/>
      <c r="B87" s="287" t="s">
        <v>76</v>
      </c>
      <c r="C87" s="245"/>
      <c r="D87" s="246">
        <v>1</v>
      </c>
      <c r="E87" s="245">
        <f t="shared" si="1"/>
        <v>0</v>
      </c>
    </row>
    <row r="88" spans="1:5">
      <c r="A88" s="28"/>
      <c r="B88" s="287" t="s">
        <v>77</v>
      </c>
      <c r="C88" s="245"/>
      <c r="D88" s="246">
        <v>1</v>
      </c>
      <c r="E88" s="245">
        <f t="shared" si="1"/>
        <v>0</v>
      </c>
    </row>
    <row r="89" spans="1:5">
      <c r="A89" s="28"/>
      <c r="B89" s="287" t="s">
        <v>78</v>
      </c>
      <c r="C89" s="245"/>
      <c r="D89" s="246">
        <v>1</v>
      </c>
      <c r="E89" s="245">
        <f t="shared" si="1"/>
        <v>0</v>
      </c>
    </row>
    <row r="90" spans="1:5">
      <c r="A90" s="28"/>
      <c r="B90" s="287" t="s">
        <v>79</v>
      </c>
      <c r="C90" s="245"/>
      <c r="D90" s="246">
        <v>1</v>
      </c>
      <c r="E90" s="245">
        <f t="shared" si="1"/>
        <v>0</v>
      </c>
    </row>
    <row r="91" spans="1:5">
      <c r="A91" s="28"/>
      <c r="B91" s="287" t="s">
        <v>80</v>
      </c>
      <c r="C91" s="245"/>
      <c r="D91" s="246">
        <v>1</v>
      </c>
      <c r="E91" s="245">
        <f t="shared" si="1"/>
        <v>0</v>
      </c>
    </row>
    <row r="92" spans="1:5">
      <c r="A92" s="28"/>
      <c r="B92" s="287" t="s">
        <v>81</v>
      </c>
      <c r="C92" s="245"/>
      <c r="D92" s="246">
        <v>1</v>
      </c>
      <c r="E92" s="245">
        <f t="shared" si="1"/>
        <v>0</v>
      </c>
    </row>
    <row r="93" spans="1:5">
      <c r="A93" s="28"/>
      <c r="B93" s="288" t="s">
        <v>82</v>
      </c>
      <c r="C93" s="245"/>
      <c r="D93" s="246">
        <v>1</v>
      </c>
      <c r="E93" s="245">
        <f t="shared" si="1"/>
        <v>0</v>
      </c>
    </row>
    <row r="94" spans="1:5">
      <c r="A94" s="28"/>
      <c r="B94" s="287" t="s">
        <v>83</v>
      </c>
      <c r="C94" s="245"/>
      <c r="D94" s="246">
        <v>1</v>
      </c>
      <c r="E94" s="245">
        <f t="shared" si="1"/>
        <v>0</v>
      </c>
    </row>
    <row r="95" spans="1:5">
      <c r="A95" s="28"/>
      <c r="B95" s="287" t="s">
        <v>84</v>
      </c>
      <c r="C95" s="245"/>
      <c r="D95" s="246">
        <v>1</v>
      </c>
      <c r="E95" s="245">
        <f t="shared" si="1"/>
        <v>0</v>
      </c>
    </row>
    <row r="96" spans="1:5">
      <c r="A96" s="28"/>
      <c r="B96" s="287" t="s">
        <v>85</v>
      </c>
      <c r="C96" s="245"/>
      <c r="D96" s="246">
        <v>1</v>
      </c>
      <c r="E96" s="245">
        <f t="shared" si="1"/>
        <v>0</v>
      </c>
    </row>
    <row r="97" spans="1:5">
      <c r="A97" s="28"/>
      <c r="B97" s="287" t="s">
        <v>86</v>
      </c>
      <c r="C97" s="245"/>
      <c r="D97" s="246">
        <v>1</v>
      </c>
      <c r="E97" s="245">
        <f t="shared" si="1"/>
        <v>0</v>
      </c>
    </row>
    <row r="98" spans="1:5">
      <c r="A98" s="28"/>
      <c r="B98" s="287" t="s">
        <v>87</v>
      </c>
      <c r="C98" s="245"/>
      <c r="D98" s="246">
        <v>1</v>
      </c>
      <c r="E98" s="245">
        <f t="shared" si="1"/>
        <v>0</v>
      </c>
    </row>
    <row r="99" spans="1:5">
      <c r="A99" s="28"/>
      <c r="B99" s="287" t="s">
        <v>88</v>
      </c>
      <c r="C99" s="245"/>
      <c r="D99" s="246">
        <v>1</v>
      </c>
      <c r="E99" s="245">
        <f t="shared" si="1"/>
        <v>0</v>
      </c>
    </row>
    <row r="100" spans="1:5">
      <c r="A100" s="142"/>
      <c r="B100" s="287" t="s">
        <v>89</v>
      </c>
      <c r="C100" s="245"/>
      <c r="D100" s="246">
        <v>1</v>
      </c>
      <c r="E100" s="245">
        <f t="shared" si="1"/>
        <v>0</v>
      </c>
    </row>
    <row r="101" spans="1:5">
      <c r="A101" s="142"/>
      <c r="B101" s="287" t="s">
        <v>90</v>
      </c>
      <c r="C101" s="245"/>
      <c r="D101" s="246">
        <v>1</v>
      </c>
      <c r="E101" s="245">
        <f t="shared" si="1"/>
        <v>0</v>
      </c>
    </row>
    <row r="102" spans="1:5">
      <c r="A102" s="142"/>
      <c r="B102" s="287" t="s">
        <v>91</v>
      </c>
      <c r="C102" s="245"/>
      <c r="D102" s="246">
        <v>1</v>
      </c>
      <c r="E102" s="245">
        <f t="shared" si="1"/>
        <v>0</v>
      </c>
    </row>
    <row r="103" spans="1:5">
      <c r="A103" s="142"/>
      <c r="B103" s="287" t="s">
        <v>92</v>
      </c>
      <c r="C103" s="245"/>
      <c r="D103" s="246">
        <v>1</v>
      </c>
      <c r="E103" s="245">
        <f t="shared" si="1"/>
        <v>0</v>
      </c>
    </row>
    <row r="104" spans="1:5">
      <c r="A104" s="142"/>
      <c r="B104" s="287" t="s">
        <v>93</v>
      </c>
      <c r="C104" s="245"/>
      <c r="D104" s="246">
        <v>1</v>
      </c>
      <c r="E104" s="245">
        <f t="shared" si="1"/>
        <v>0</v>
      </c>
    </row>
    <row r="105" spans="1:5">
      <c r="A105" s="142"/>
      <c r="B105" s="287" t="s">
        <v>94</v>
      </c>
      <c r="C105" s="245"/>
      <c r="D105" s="246">
        <v>1</v>
      </c>
      <c r="E105" s="245">
        <f t="shared" si="1"/>
        <v>0</v>
      </c>
    </row>
    <row r="106" spans="1:5">
      <c r="A106" s="142"/>
      <c r="B106" s="287" t="s">
        <v>180</v>
      </c>
      <c r="C106" s="245"/>
      <c r="D106" s="246">
        <v>1</v>
      </c>
      <c r="E106" s="245">
        <f t="shared" si="1"/>
        <v>0</v>
      </c>
    </row>
    <row r="107" spans="1:5">
      <c r="A107" s="28"/>
      <c r="B107" s="287" t="s">
        <v>96</v>
      </c>
      <c r="C107" s="245"/>
      <c r="D107" s="246">
        <v>1</v>
      </c>
      <c r="E107" s="245">
        <f t="shared" si="1"/>
        <v>0</v>
      </c>
    </row>
    <row r="108" spans="1:5">
      <c r="A108" s="28"/>
      <c r="B108" s="287" t="s">
        <v>97</v>
      </c>
      <c r="C108" s="245"/>
      <c r="D108" s="246">
        <v>1</v>
      </c>
      <c r="E108" s="245">
        <f t="shared" si="1"/>
        <v>0</v>
      </c>
    </row>
    <row r="109" spans="1:5">
      <c r="A109" s="28"/>
      <c r="B109" s="287" t="s">
        <v>98</v>
      </c>
      <c r="C109" s="245"/>
      <c r="D109" s="246">
        <v>1</v>
      </c>
      <c r="E109" s="245">
        <f t="shared" si="1"/>
        <v>0</v>
      </c>
    </row>
    <row r="110" spans="1:5">
      <c r="A110" s="28"/>
      <c r="B110" s="287" t="s">
        <v>99</v>
      </c>
      <c r="C110" s="245"/>
      <c r="D110" s="246">
        <v>1</v>
      </c>
      <c r="E110" s="245">
        <f t="shared" si="1"/>
        <v>0</v>
      </c>
    </row>
    <row r="111" spans="1:5">
      <c r="A111" s="28"/>
      <c r="B111" s="234" t="s">
        <v>100</v>
      </c>
      <c r="C111" s="245"/>
      <c r="D111" s="246">
        <v>1</v>
      </c>
      <c r="E111" s="245">
        <f t="shared" si="1"/>
        <v>0</v>
      </c>
    </row>
    <row r="112" spans="1:5">
      <c r="A112" s="28"/>
      <c r="B112" s="287"/>
      <c r="C112" s="245"/>
      <c r="D112" s="246"/>
      <c r="E112" s="245">
        <f t="shared" si="1"/>
        <v>0</v>
      </c>
    </row>
    <row r="113" spans="1:5" ht="13.5">
      <c r="A113" s="260" t="s">
        <v>101</v>
      </c>
      <c r="B113" s="263"/>
      <c r="C113" s="245"/>
      <c r="D113" s="246"/>
      <c r="E113" s="245">
        <f t="shared" si="1"/>
        <v>0</v>
      </c>
    </row>
    <row r="114" spans="1:5">
      <c r="A114" s="150"/>
      <c r="B114" s="263" t="s">
        <v>102</v>
      </c>
      <c r="C114" s="245"/>
      <c r="D114" s="246">
        <v>1</v>
      </c>
      <c r="E114" s="245">
        <f t="shared" si="1"/>
        <v>0</v>
      </c>
    </row>
    <row r="115" spans="1:5">
      <c r="A115" s="150"/>
      <c r="B115" s="263" t="s">
        <v>103</v>
      </c>
      <c r="C115" s="245"/>
      <c r="D115" s="246">
        <v>1</v>
      </c>
      <c r="E115" s="245">
        <f t="shared" si="1"/>
        <v>0</v>
      </c>
    </row>
    <row r="116" spans="1:5">
      <c r="A116" s="150"/>
      <c r="B116" s="263" t="s">
        <v>104</v>
      </c>
      <c r="C116" s="245"/>
      <c r="D116" s="246">
        <v>1</v>
      </c>
      <c r="E116" s="245">
        <f t="shared" si="1"/>
        <v>0</v>
      </c>
    </row>
    <row r="117" spans="1:5">
      <c r="A117" s="150"/>
      <c r="B117" s="263" t="s">
        <v>105</v>
      </c>
      <c r="C117" s="245"/>
      <c r="D117" s="246">
        <v>1</v>
      </c>
      <c r="E117" s="245">
        <f t="shared" si="1"/>
        <v>0</v>
      </c>
    </row>
    <row r="118" spans="1:5">
      <c r="A118" s="28"/>
      <c r="B118" s="263" t="s">
        <v>106</v>
      </c>
      <c r="C118" s="245"/>
      <c r="D118" s="246">
        <v>1</v>
      </c>
      <c r="E118" s="245">
        <f t="shared" si="1"/>
        <v>0</v>
      </c>
    </row>
    <row r="119" spans="1:5">
      <c r="A119" s="150"/>
      <c r="B119" s="263" t="s">
        <v>107</v>
      </c>
      <c r="C119" s="245"/>
      <c r="D119" s="246">
        <v>1</v>
      </c>
      <c r="E119" s="245">
        <f t="shared" si="1"/>
        <v>0</v>
      </c>
    </row>
    <row r="120" spans="1:5">
      <c r="A120" s="28"/>
      <c r="B120" s="263" t="s">
        <v>108</v>
      </c>
      <c r="C120" s="245"/>
      <c r="D120" s="246">
        <v>1</v>
      </c>
      <c r="E120" s="245">
        <f t="shared" si="1"/>
        <v>0</v>
      </c>
    </row>
    <row r="121" spans="1:5">
      <c r="A121" s="28"/>
      <c r="B121" s="263" t="s">
        <v>109</v>
      </c>
      <c r="C121" s="245"/>
      <c r="D121" s="246">
        <v>1</v>
      </c>
      <c r="E121" s="245">
        <f t="shared" si="1"/>
        <v>0</v>
      </c>
    </row>
    <row r="122" spans="1:5">
      <c r="A122" s="150"/>
      <c r="B122" s="263" t="s">
        <v>110</v>
      </c>
      <c r="C122" s="245"/>
      <c r="D122" s="246">
        <v>1</v>
      </c>
      <c r="E122" s="245">
        <f t="shared" si="1"/>
        <v>0</v>
      </c>
    </row>
    <row r="123" spans="1:5">
      <c r="A123" s="150"/>
      <c r="B123" s="263" t="s">
        <v>111</v>
      </c>
      <c r="C123" s="245"/>
      <c r="D123" s="246">
        <v>1</v>
      </c>
      <c r="E123" s="245">
        <f t="shared" si="1"/>
        <v>0</v>
      </c>
    </row>
    <row r="124" spans="1:5" ht="26">
      <c r="A124" s="28"/>
      <c r="B124" s="264" t="s">
        <v>112</v>
      </c>
      <c r="C124" s="245"/>
      <c r="D124" s="246">
        <v>1</v>
      </c>
      <c r="E124" s="245">
        <f t="shared" si="1"/>
        <v>0</v>
      </c>
    </row>
    <row r="125" spans="1:5">
      <c r="A125" s="172"/>
      <c r="B125" s="263"/>
      <c r="C125" s="245"/>
      <c r="D125" s="246"/>
      <c r="E125" s="245">
        <f t="shared" si="1"/>
        <v>0</v>
      </c>
    </row>
    <row r="126" spans="1:5" ht="13.5">
      <c r="A126" s="249" t="s">
        <v>113</v>
      </c>
      <c r="B126" s="263"/>
      <c r="C126" s="245"/>
      <c r="D126" s="246"/>
      <c r="E126" s="245">
        <f t="shared" si="1"/>
        <v>0</v>
      </c>
    </row>
    <row r="127" spans="1:5">
      <c r="A127" s="28"/>
      <c r="B127" s="288" t="s">
        <v>114</v>
      </c>
      <c r="C127" s="245"/>
      <c r="D127" s="246">
        <v>1</v>
      </c>
      <c r="E127" s="245">
        <f t="shared" si="1"/>
        <v>0</v>
      </c>
    </row>
    <row r="128" spans="1:5">
      <c r="A128" s="28"/>
      <c r="B128" s="288" t="s">
        <v>115</v>
      </c>
      <c r="C128" s="245">
        <v>0</v>
      </c>
      <c r="D128" s="246">
        <v>1</v>
      </c>
      <c r="E128" s="245">
        <f t="shared" si="1"/>
        <v>0</v>
      </c>
    </row>
    <row r="129" spans="1:5">
      <c r="A129" s="28"/>
      <c r="B129" s="288" t="s">
        <v>116</v>
      </c>
      <c r="C129" s="245">
        <v>0</v>
      </c>
      <c r="D129" s="246">
        <v>1</v>
      </c>
      <c r="E129" s="245">
        <f t="shared" si="1"/>
        <v>0</v>
      </c>
    </row>
    <row r="130" spans="1:5">
      <c r="A130" s="28"/>
      <c r="B130" s="263" t="s">
        <v>117</v>
      </c>
      <c r="C130" s="245">
        <v>0</v>
      </c>
      <c r="D130" s="246">
        <v>1</v>
      </c>
      <c r="E130" s="245">
        <f t="shared" si="1"/>
        <v>0</v>
      </c>
    </row>
    <row r="131" spans="1:5">
      <c r="A131" s="28"/>
      <c r="B131" s="263"/>
      <c r="C131" s="245"/>
      <c r="D131" s="246"/>
      <c r="E131" s="245">
        <f t="shared" si="1"/>
        <v>0</v>
      </c>
    </row>
    <row r="132" spans="1:5" ht="13.5">
      <c r="A132" s="249" t="s">
        <v>118</v>
      </c>
      <c r="B132" s="263"/>
      <c r="C132" s="245"/>
      <c r="D132" s="246"/>
      <c r="E132" s="245">
        <f t="shared" si="1"/>
        <v>0</v>
      </c>
    </row>
    <row r="133" spans="1:5">
      <c r="A133" s="28"/>
      <c r="B133" s="29" t="s">
        <v>181</v>
      </c>
      <c r="C133" s="245"/>
      <c r="D133" s="246">
        <v>1</v>
      </c>
      <c r="E133" s="245">
        <f t="shared" si="1"/>
        <v>0</v>
      </c>
    </row>
    <row r="134" spans="1:5">
      <c r="A134" s="28"/>
      <c r="B134" s="29" t="s">
        <v>182</v>
      </c>
      <c r="C134" s="245"/>
      <c r="D134" s="246">
        <v>1</v>
      </c>
      <c r="E134" s="245">
        <f t="shared" si="1"/>
        <v>0</v>
      </c>
    </row>
    <row r="135" spans="1:5">
      <c r="A135" s="28"/>
      <c r="B135" s="263"/>
      <c r="C135" s="245"/>
      <c r="D135" s="246"/>
      <c r="E135" s="245">
        <f t="shared" si="1"/>
        <v>0</v>
      </c>
    </row>
    <row r="136" spans="1:5" ht="13.5">
      <c r="A136" s="249" t="s">
        <v>120</v>
      </c>
      <c r="B136" s="263"/>
      <c r="C136" s="245"/>
      <c r="D136" s="246"/>
      <c r="E136" s="245">
        <f t="shared" si="1"/>
        <v>0</v>
      </c>
    </row>
    <row r="137" spans="1:5">
      <c r="A137" s="28"/>
      <c r="B137" s="263" t="s">
        <v>121</v>
      </c>
      <c r="C137" s="245"/>
      <c r="D137" s="246">
        <v>1</v>
      </c>
      <c r="E137" s="245">
        <f t="shared" si="1"/>
        <v>0</v>
      </c>
    </row>
    <row r="138" spans="1:5">
      <c r="A138" s="28"/>
      <c r="B138" s="289" t="s">
        <v>122</v>
      </c>
      <c r="C138" s="245"/>
      <c r="D138" s="246"/>
      <c r="E138" s="245">
        <f t="shared" si="1"/>
        <v>0</v>
      </c>
    </row>
    <row r="139" spans="1:5">
      <c r="A139" s="28"/>
      <c r="B139" s="263" t="s">
        <v>123</v>
      </c>
      <c r="C139" s="245"/>
      <c r="D139" s="246">
        <v>1</v>
      </c>
      <c r="E139" s="245">
        <f t="shared" si="1"/>
        <v>0</v>
      </c>
    </row>
    <row r="140" spans="1:5">
      <c r="A140" s="28"/>
      <c r="B140" s="263" t="s">
        <v>124</v>
      </c>
      <c r="C140" s="245"/>
      <c r="D140" s="246">
        <v>1</v>
      </c>
      <c r="E140" s="245">
        <f t="shared" si="1"/>
        <v>0</v>
      </c>
    </row>
    <row r="141" spans="1:5">
      <c r="A141" s="28"/>
      <c r="B141" s="263" t="s">
        <v>125</v>
      </c>
      <c r="C141" s="245"/>
      <c r="D141" s="246">
        <v>1</v>
      </c>
      <c r="E141" s="245">
        <f t="shared" si="1"/>
        <v>0</v>
      </c>
    </row>
    <row r="142" spans="1:5">
      <c r="A142" s="28"/>
      <c r="B142" s="263" t="s">
        <v>126</v>
      </c>
      <c r="C142" s="245"/>
      <c r="D142" s="246">
        <v>1</v>
      </c>
      <c r="E142" s="245">
        <f t="shared" ref="E142:E183" si="2">C142*D142</f>
        <v>0</v>
      </c>
    </row>
    <row r="143" spans="1:5">
      <c r="A143" s="28"/>
      <c r="B143" s="263" t="s">
        <v>127</v>
      </c>
      <c r="C143" s="245"/>
      <c r="D143" s="246">
        <v>1</v>
      </c>
      <c r="E143" s="245">
        <f t="shared" si="2"/>
        <v>0</v>
      </c>
    </row>
    <row r="144" spans="1:5">
      <c r="A144" s="28"/>
      <c r="B144" s="263" t="s">
        <v>128</v>
      </c>
      <c r="C144" s="245"/>
      <c r="D144" s="246">
        <v>1</v>
      </c>
      <c r="E144" s="245">
        <f t="shared" si="2"/>
        <v>0</v>
      </c>
    </row>
    <row r="145" spans="1:5">
      <c r="A145" s="28"/>
      <c r="B145" s="263" t="s">
        <v>129</v>
      </c>
      <c r="C145" s="245"/>
      <c r="D145" s="246">
        <v>1</v>
      </c>
      <c r="E145" s="245">
        <f t="shared" si="2"/>
        <v>0</v>
      </c>
    </row>
    <row r="146" spans="1:5">
      <c r="A146" s="28"/>
      <c r="B146" s="263" t="s">
        <v>130</v>
      </c>
      <c r="C146" s="245"/>
      <c r="D146" s="246">
        <v>1</v>
      </c>
      <c r="E146" s="245">
        <f t="shared" si="2"/>
        <v>0</v>
      </c>
    </row>
    <row r="147" spans="1:5">
      <c r="A147" s="172"/>
      <c r="B147" s="263" t="s">
        <v>131</v>
      </c>
      <c r="C147" s="245"/>
      <c r="D147" s="246">
        <v>1</v>
      </c>
      <c r="E147" s="245">
        <f t="shared" si="2"/>
        <v>0</v>
      </c>
    </row>
    <row r="148" spans="1:5">
      <c r="A148" s="28"/>
      <c r="B148" s="263" t="s">
        <v>132</v>
      </c>
      <c r="C148" s="245"/>
      <c r="D148" s="246">
        <v>1</v>
      </c>
      <c r="E148" s="245">
        <f t="shared" si="2"/>
        <v>0</v>
      </c>
    </row>
    <row r="149" spans="1:5">
      <c r="A149" s="172"/>
      <c r="B149" s="263" t="s">
        <v>133</v>
      </c>
      <c r="C149" s="245"/>
      <c r="D149" s="246">
        <v>1</v>
      </c>
      <c r="E149" s="245">
        <f t="shared" si="2"/>
        <v>0</v>
      </c>
    </row>
    <row r="150" spans="1:5">
      <c r="A150" s="172"/>
      <c r="B150" s="263" t="s">
        <v>134</v>
      </c>
      <c r="C150" s="245"/>
      <c r="D150" s="246">
        <v>1</v>
      </c>
      <c r="E150" s="245">
        <f t="shared" si="2"/>
        <v>0</v>
      </c>
    </row>
    <row r="151" spans="1:5">
      <c r="A151" s="172"/>
      <c r="B151" s="263" t="s">
        <v>135</v>
      </c>
      <c r="C151" s="245"/>
      <c r="D151" s="246">
        <v>1</v>
      </c>
      <c r="E151" s="245">
        <f t="shared" si="2"/>
        <v>0</v>
      </c>
    </row>
    <row r="152" spans="1:5">
      <c r="A152" s="172"/>
      <c r="B152" s="263" t="s">
        <v>136</v>
      </c>
      <c r="C152" s="245"/>
      <c r="D152" s="246">
        <v>1</v>
      </c>
      <c r="E152" s="245">
        <f t="shared" si="2"/>
        <v>0</v>
      </c>
    </row>
    <row r="153" spans="1:5">
      <c r="A153" s="172"/>
      <c r="B153" s="263" t="s">
        <v>137</v>
      </c>
      <c r="C153" s="245"/>
      <c r="D153" s="246">
        <v>1</v>
      </c>
      <c r="E153" s="245">
        <f t="shared" si="2"/>
        <v>0</v>
      </c>
    </row>
    <row r="154" spans="1:5">
      <c r="A154" s="172"/>
      <c r="B154" s="263" t="s">
        <v>138</v>
      </c>
      <c r="C154" s="245"/>
      <c r="D154" s="246">
        <v>1</v>
      </c>
      <c r="E154" s="245">
        <f t="shared" si="2"/>
        <v>0</v>
      </c>
    </row>
    <row r="155" spans="1:5">
      <c r="A155" s="28"/>
      <c r="B155" s="263" t="s">
        <v>139</v>
      </c>
      <c r="C155" s="245"/>
      <c r="D155" s="246">
        <v>1</v>
      </c>
      <c r="E155" s="245">
        <f t="shared" si="2"/>
        <v>0</v>
      </c>
    </row>
    <row r="156" spans="1:5">
      <c r="A156" s="172"/>
      <c r="B156" s="263" t="s">
        <v>140</v>
      </c>
      <c r="C156" s="245"/>
      <c r="D156" s="246">
        <v>1</v>
      </c>
      <c r="E156" s="245">
        <f t="shared" si="2"/>
        <v>0</v>
      </c>
    </row>
    <row r="157" spans="1:5">
      <c r="A157" s="28"/>
      <c r="B157" s="263" t="s">
        <v>141</v>
      </c>
      <c r="C157" s="245"/>
      <c r="D157" s="246">
        <v>1</v>
      </c>
      <c r="E157" s="245">
        <f t="shared" si="2"/>
        <v>0</v>
      </c>
    </row>
    <row r="158" spans="1:5">
      <c r="A158" s="28"/>
      <c r="B158" s="263" t="s">
        <v>183</v>
      </c>
      <c r="C158" s="245"/>
      <c r="D158" s="246">
        <v>1</v>
      </c>
      <c r="E158" s="245">
        <f t="shared" si="2"/>
        <v>0</v>
      </c>
    </row>
    <row r="159" spans="1:5">
      <c r="A159" s="28"/>
      <c r="B159" s="263" t="s">
        <v>143</v>
      </c>
      <c r="C159" s="245"/>
      <c r="D159" s="246">
        <v>1</v>
      </c>
      <c r="E159" s="245">
        <f t="shared" si="2"/>
        <v>0</v>
      </c>
    </row>
    <row r="160" spans="1:5" ht="14">
      <c r="A160" s="28"/>
      <c r="B160" s="301" t="s">
        <v>144</v>
      </c>
      <c r="C160" s="245"/>
      <c r="D160" s="246">
        <v>1</v>
      </c>
      <c r="E160" s="245">
        <f t="shared" si="2"/>
        <v>0</v>
      </c>
    </row>
    <row r="161" spans="1:5" ht="14">
      <c r="A161" s="28"/>
      <c r="B161" s="301" t="s">
        <v>145</v>
      </c>
      <c r="C161" s="245"/>
      <c r="D161" s="246">
        <v>1</v>
      </c>
      <c r="E161" s="245">
        <f t="shared" si="2"/>
        <v>0</v>
      </c>
    </row>
    <row r="162" spans="1:5" ht="14">
      <c r="A162" s="28"/>
      <c r="B162" s="301" t="s">
        <v>146</v>
      </c>
      <c r="C162" s="245"/>
      <c r="D162" s="246">
        <v>1</v>
      </c>
      <c r="E162" s="245">
        <f t="shared" si="2"/>
        <v>0</v>
      </c>
    </row>
    <row r="163" spans="1:5" ht="14">
      <c r="A163" s="28"/>
      <c r="B163" s="301" t="s">
        <v>147</v>
      </c>
      <c r="C163" s="245"/>
      <c r="D163" s="246">
        <v>1</v>
      </c>
      <c r="E163" s="245">
        <f t="shared" si="2"/>
        <v>0</v>
      </c>
    </row>
    <row r="164" spans="1:5" ht="14">
      <c r="A164" s="28"/>
      <c r="B164" s="301" t="s">
        <v>148</v>
      </c>
      <c r="C164" s="245"/>
      <c r="D164" s="246">
        <v>1</v>
      </c>
      <c r="E164" s="245">
        <f t="shared" si="2"/>
        <v>0</v>
      </c>
    </row>
    <row r="165" spans="1:5" ht="14">
      <c r="A165" s="28"/>
      <c r="B165" s="301" t="s">
        <v>149</v>
      </c>
      <c r="C165" s="245"/>
      <c r="D165" s="246">
        <v>1</v>
      </c>
      <c r="E165" s="245">
        <f t="shared" si="2"/>
        <v>0</v>
      </c>
    </row>
    <row r="166" spans="1:5">
      <c r="A166" s="172"/>
      <c r="B166" s="263" t="s">
        <v>150</v>
      </c>
      <c r="C166" s="245"/>
      <c r="D166" s="246">
        <v>1</v>
      </c>
      <c r="E166" s="245">
        <f t="shared" si="2"/>
        <v>0</v>
      </c>
    </row>
    <row r="167" spans="1:5">
      <c r="A167" s="172"/>
      <c r="B167" s="263"/>
      <c r="C167" s="245"/>
      <c r="D167" s="246"/>
      <c r="E167" s="245">
        <f t="shared" si="2"/>
        <v>0</v>
      </c>
    </row>
    <row r="168" spans="1:5">
      <c r="A168" s="249" t="s">
        <v>151</v>
      </c>
      <c r="B168" s="263"/>
      <c r="C168" s="245"/>
      <c r="D168" s="246"/>
      <c r="E168" s="245">
        <f t="shared" si="2"/>
        <v>0</v>
      </c>
    </row>
    <row r="169" spans="1:5" ht="13.5">
      <c r="A169" s="249"/>
      <c r="B169" s="281" t="s">
        <v>152</v>
      </c>
      <c r="C169" s="245"/>
      <c r="D169" s="246"/>
      <c r="E169" s="245">
        <f t="shared" si="2"/>
        <v>0</v>
      </c>
    </row>
    <row r="170" spans="1:5">
      <c r="A170" s="28"/>
      <c r="B170" s="33" t="s">
        <v>153</v>
      </c>
      <c r="C170" s="245"/>
      <c r="D170" s="246">
        <v>1</v>
      </c>
      <c r="E170" s="245">
        <f t="shared" si="2"/>
        <v>0</v>
      </c>
    </row>
    <row r="171" spans="1:5">
      <c r="A171" s="28"/>
      <c r="B171" s="33" t="s">
        <v>154</v>
      </c>
      <c r="C171" s="245"/>
      <c r="D171" s="246">
        <v>1</v>
      </c>
      <c r="E171" s="245">
        <f t="shared" si="2"/>
        <v>0</v>
      </c>
    </row>
    <row r="172" spans="1:5">
      <c r="A172" s="28"/>
      <c r="B172" s="36" t="s">
        <v>155</v>
      </c>
      <c r="C172" s="245"/>
      <c r="D172" s="246">
        <v>1</v>
      </c>
      <c r="E172" s="245">
        <f t="shared" si="2"/>
        <v>0</v>
      </c>
    </row>
    <row r="173" spans="1:5">
      <c r="A173" s="28"/>
      <c r="B173" s="33" t="s">
        <v>156</v>
      </c>
      <c r="C173" s="245"/>
      <c r="D173" s="246">
        <v>1</v>
      </c>
      <c r="E173" s="245">
        <f t="shared" si="2"/>
        <v>0</v>
      </c>
    </row>
    <row r="174" spans="1:5">
      <c r="A174" s="28"/>
      <c r="B174" s="289" t="s">
        <v>157</v>
      </c>
      <c r="C174" s="245"/>
      <c r="D174" s="246">
        <v>1</v>
      </c>
      <c r="E174" s="245">
        <f t="shared" si="2"/>
        <v>0</v>
      </c>
    </row>
    <row r="175" spans="1:5">
      <c r="A175" s="28"/>
      <c r="B175" s="289" t="s">
        <v>158</v>
      </c>
      <c r="C175" s="245"/>
      <c r="D175" s="246">
        <v>1</v>
      </c>
      <c r="E175" s="245">
        <f t="shared" si="2"/>
        <v>0</v>
      </c>
    </row>
    <row r="176" spans="1:5">
      <c r="A176" s="28"/>
      <c r="B176" s="289" t="s">
        <v>159</v>
      </c>
      <c r="C176" s="245"/>
      <c r="D176" s="246">
        <v>1</v>
      </c>
      <c r="E176" s="245">
        <f t="shared" si="2"/>
        <v>0</v>
      </c>
    </row>
    <row r="177" spans="1:5">
      <c r="A177" s="28"/>
      <c r="B177" s="289" t="s">
        <v>160</v>
      </c>
      <c r="C177" s="245"/>
      <c r="D177" s="246">
        <v>1</v>
      </c>
      <c r="E177" s="245">
        <f t="shared" si="2"/>
        <v>0</v>
      </c>
    </row>
    <row r="178" spans="1:5">
      <c r="A178" s="28"/>
      <c r="B178" s="263"/>
      <c r="C178" s="245"/>
      <c r="D178" s="246"/>
      <c r="E178" s="245">
        <f t="shared" si="2"/>
        <v>0</v>
      </c>
    </row>
    <row r="179" spans="1:5">
      <c r="A179" s="28"/>
      <c r="B179" s="263" t="s">
        <v>161</v>
      </c>
      <c r="C179" s="245"/>
      <c r="D179" s="246">
        <v>1</v>
      </c>
      <c r="E179" s="245">
        <f t="shared" si="2"/>
        <v>0</v>
      </c>
    </row>
    <row r="180" spans="1:5">
      <c r="A180" s="28"/>
      <c r="B180" s="263" t="s">
        <v>162</v>
      </c>
      <c r="C180" s="245"/>
      <c r="D180" s="246">
        <v>1</v>
      </c>
      <c r="E180" s="245">
        <f t="shared" si="2"/>
        <v>0</v>
      </c>
    </row>
    <row r="181" spans="1:5">
      <c r="A181" s="28"/>
      <c r="B181" s="263" t="s">
        <v>163</v>
      </c>
      <c r="C181" s="245"/>
      <c r="D181" s="246">
        <v>1</v>
      </c>
      <c r="E181" s="245">
        <f t="shared" si="2"/>
        <v>0</v>
      </c>
    </row>
    <row r="182" spans="1:5">
      <c r="A182" s="172"/>
      <c r="B182" s="263" t="s">
        <v>164</v>
      </c>
      <c r="C182" s="245"/>
      <c r="D182" s="246">
        <v>1</v>
      </c>
      <c r="E182" s="245">
        <f t="shared" si="2"/>
        <v>0</v>
      </c>
    </row>
    <row r="183" spans="1:5">
      <c r="A183" s="302"/>
      <c r="B183" s="303" t="s">
        <v>165</v>
      </c>
      <c r="C183" s="304"/>
      <c r="D183" s="246">
        <v>1</v>
      </c>
      <c r="E183" s="245">
        <f t="shared" si="2"/>
        <v>0</v>
      </c>
    </row>
  </sheetData>
  <mergeCells count="9">
    <mergeCell ref="A1:E1"/>
    <mergeCell ref="A2:E2"/>
    <mergeCell ref="A3:E3"/>
    <mergeCell ref="A11:B11"/>
    <mergeCell ref="C5:C10"/>
    <mergeCell ref="D5:D10"/>
    <mergeCell ref="E5:E10"/>
    <mergeCell ref="A5:B7"/>
    <mergeCell ref="A8:B9"/>
  </mergeCells>
  <pageMargins left="0.69930555555555596" right="0.69930555555555596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E184"/>
  <sheetViews>
    <sheetView zoomScale="140" zoomScaleNormal="140" workbookViewId="0">
      <selection activeCell="A4" sqref="A4"/>
    </sheetView>
  </sheetViews>
  <sheetFormatPr defaultColWidth="9.1796875" defaultRowHeight="13"/>
  <cols>
    <col min="1" max="1" width="4.7265625" style="234" customWidth="1"/>
    <col min="2" max="2" width="31.453125" style="234" customWidth="1"/>
    <col min="3" max="3" width="13.1796875" style="272" customWidth="1"/>
    <col min="4" max="4" width="9.81640625" style="234" customWidth="1"/>
    <col min="5" max="5" width="14.1796875" style="273" customWidth="1"/>
    <col min="6" max="16384" width="9.1796875" style="234"/>
  </cols>
  <sheetData>
    <row r="1" spans="1:5">
      <c r="A1" s="476" t="s">
        <v>184</v>
      </c>
      <c r="B1" s="476"/>
      <c r="C1" s="476"/>
      <c r="D1" s="476"/>
      <c r="E1" s="476"/>
    </row>
    <row r="2" spans="1:5" ht="13.5">
      <c r="A2" s="476" t="s">
        <v>1</v>
      </c>
      <c r="B2" s="476"/>
      <c r="C2" s="476"/>
      <c r="D2" s="476"/>
      <c r="E2" s="476"/>
    </row>
    <row r="3" spans="1:5">
      <c r="A3" s="480" t="s">
        <v>579</v>
      </c>
      <c r="B3" s="480"/>
      <c r="C3" s="480"/>
      <c r="D3" s="480"/>
      <c r="E3" s="480"/>
    </row>
    <row r="5" spans="1:5" ht="15" customHeight="1">
      <c r="A5" s="495" t="s">
        <v>2</v>
      </c>
      <c r="B5" s="496"/>
      <c r="C5" s="491" t="s">
        <v>185</v>
      </c>
      <c r="D5" s="492" t="s">
        <v>179</v>
      </c>
      <c r="E5" s="493" t="s">
        <v>452</v>
      </c>
    </row>
    <row r="6" spans="1:5">
      <c r="A6" s="497"/>
      <c r="B6" s="498"/>
      <c r="C6" s="491"/>
      <c r="D6" s="492"/>
      <c r="E6" s="494"/>
    </row>
    <row r="7" spans="1:5" ht="15" customHeight="1">
      <c r="A7" s="497"/>
      <c r="B7" s="498"/>
      <c r="C7" s="491"/>
      <c r="D7" s="492"/>
      <c r="E7" s="494"/>
    </row>
    <row r="8" spans="1:5">
      <c r="A8" s="499" t="s">
        <v>5</v>
      </c>
      <c r="B8" s="500"/>
      <c r="C8" s="491"/>
      <c r="D8" s="492"/>
      <c r="E8" s="494"/>
    </row>
    <row r="9" spans="1:5">
      <c r="A9" s="499"/>
      <c r="B9" s="500"/>
      <c r="C9" s="491"/>
      <c r="D9" s="492"/>
      <c r="E9" s="494"/>
    </row>
    <row r="10" spans="1:5">
      <c r="A10" s="274"/>
      <c r="B10" s="275"/>
      <c r="C10" s="491"/>
      <c r="D10" s="492"/>
      <c r="E10" s="494"/>
    </row>
    <row r="11" spans="1:5">
      <c r="A11" s="489">
        <v>-1</v>
      </c>
      <c r="B11" s="490"/>
      <c r="C11" s="276"/>
      <c r="D11" s="238"/>
      <c r="E11" s="277"/>
    </row>
    <row r="12" spans="1:5" ht="13.5">
      <c r="A12" s="278" t="s">
        <v>6</v>
      </c>
      <c r="B12" s="279"/>
      <c r="C12" s="261"/>
      <c r="D12" s="246"/>
      <c r="E12" s="245"/>
    </row>
    <row r="13" spans="1:5">
      <c r="A13" s="28"/>
      <c r="B13" s="263" t="s">
        <v>7</v>
      </c>
      <c r="C13" s="261"/>
      <c r="D13" s="246">
        <v>1</v>
      </c>
      <c r="E13" s="245">
        <f>C13*D13</f>
        <v>0</v>
      </c>
    </row>
    <row r="14" spans="1:5">
      <c r="A14" s="28"/>
      <c r="B14" s="263" t="s">
        <v>9</v>
      </c>
      <c r="C14" s="261"/>
      <c r="D14" s="246">
        <v>1</v>
      </c>
      <c r="E14" s="245">
        <f t="shared" ref="E14:E77" si="0">C14*D14</f>
        <v>0</v>
      </c>
    </row>
    <row r="15" spans="1:5">
      <c r="A15" s="28"/>
      <c r="B15" s="263" t="s">
        <v>10</v>
      </c>
      <c r="C15" s="261"/>
      <c r="D15" s="246">
        <v>1</v>
      </c>
      <c r="E15" s="245">
        <f t="shared" si="0"/>
        <v>0</v>
      </c>
    </row>
    <row r="16" spans="1:5">
      <c r="A16" s="28"/>
      <c r="B16" s="263" t="s">
        <v>11</v>
      </c>
      <c r="C16" s="261"/>
      <c r="D16" s="246">
        <v>1</v>
      </c>
      <c r="E16" s="245">
        <f t="shared" si="0"/>
        <v>0</v>
      </c>
    </row>
    <row r="17" spans="1:5">
      <c r="A17" s="28"/>
      <c r="B17" s="263" t="s">
        <v>12</v>
      </c>
      <c r="C17" s="261"/>
      <c r="D17" s="246">
        <v>1</v>
      </c>
      <c r="E17" s="245">
        <f t="shared" si="0"/>
        <v>0</v>
      </c>
    </row>
    <row r="18" spans="1:5">
      <c r="A18" s="28"/>
      <c r="B18" s="263" t="s">
        <v>13</v>
      </c>
      <c r="C18" s="261"/>
      <c r="D18" s="246">
        <v>1</v>
      </c>
      <c r="E18" s="245">
        <f t="shared" si="0"/>
        <v>0</v>
      </c>
    </row>
    <row r="19" spans="1:5">
      <c r="A19" s="28"/>
      <c r="B19" s="263"/>
      <c r="C19" s="261"/>
      <c r="D19" s="246"/>
      <c r="E19" s="245">
        <f t="shared" si="0"/>
        <v>0</v>
      </c>
    </row>
    <row r="20" spans="1:5" ht="13.5">
      <c r="A20" s="247" t="s">
        <v>14</v>
      </c>
      <c r="B20" s="263"/>
      <c r="C20" s="261"/>
      <c r="D20" s="246"/>
      <c r="E20" s="245">
        <f t="shared" si="0"/>
        <v>0</v>
      </c>
    </row>
    <row r="21" spans="1:5">
      <c r="A21" s="28"/>
      <c r="B21" s="263" t="s">
        <v>15</v>
      </c>
      <c r="C21" s="261"/>
      <c r="D21" s="246">
        <v>1</v>
      </c>
      <c r="E21" s="245">
        <f t="shared" si="0"/>
        <v>0</v>
      </c>
    </row>
    <row r="22" spans="1:5">
      <c r="A22" s="28"/>
      <c r="B22" s="263" t="s">
        <v>16</v>
      </c>
      <c r="C22" s="261"/>
      <c r="D22" s="246">
        <v>1</v>
      </c>
      <c r="E22" s="245">
        <f t="shared" si="0"/>
        <v>0</v>
      </c>
    </row>
    <row r="23" spans="1:5">
      <c r="A23" s="28"/>
      <c r="B23" s="263" t="s">
        <v>17</v>
      </c>
      <c r="C23" s="261"/>
      <c r="D23" s="246">
        <f>278/100</f>
        <v>2.78</v>
      </c>
      <c r="E23" s="245">
        <f t="shared" si="0"/>
        <v>0</v>
      </c>
    </row>
    <row r="24" spans="1:5">
      <c r="A24" s="28"/>
      <c r="B24" s="263" t="s">
        <v>18</v>
      </c>
      <c r="C24" s="261"/>
      <c r="D24" s="246">
        <f>357/100</f>
        <v>3.57</v>
      </c>
      <c r="E24" s="245">
        <f t="shared" si="0"/>
        <v>0</v>
      </c>
    </row>
    <row r="25" spans="1:5">
      <c r="A25" s="28"/>
      <c r="B25" s="263" t="s">
        <v>19</v>
      </c>
      <c r="C25" s="261"/>
      <c r="D25" s="246">
        <v>1</v>
      </c>
      <c r="E25" s="245">
        <f t="shared" si="0"/>
        <v>0</v>
      </c>
    </row>
    <row r="26" spans="1:5" ht="26">
      <c r="A26" s="28"/>
      <c r="B26" s="264" t="s">
        <v>20</v>
      </c>
      <c r="C26" s="261"/>
      <c r="D26" s="246">
        <v>1</v>
      </c>
      <c r="E26" s="245">
        <f t="shared" si="0"/>
        <v>0</v>
      </c>
    </row>
    <row r="27" spans="1:5">
      <c r="A27" s="28"/>
      <c r="B27" s="263"/>
      <c r="C27" s="261"/>
      <c r="D27" s="246"/>
      <c r="E27" s="245">
        <f t="shared" si="0"/>
        <v>0</v>
      </c>
    </row>
    <row r="28" spans="1:5" ht="13.5">
      <c r="A28" s="249" t="s">
        <v>21</v>
      </c>
      <c r="B28" s="263"/>
      <c r="C28" s="261"/>
      <c r="D28" s="246"/>
      <c r="E28" s="245">
        <f t="shared" si="0"/>
        <v>0</v>
      </c>
    </row>
    <row r="29" spans="1:5">
      <c r="A29" s="28"/>
      <c r="B29" s="263" t="s">
        <v>22</v>
      </c>
      <c r="C29" s="261"/>
      <c r="D29" s="246">
        <v>1</v>
      </c>
      <c r="E29" s="245">
        <f t="shared" si="0"/>
        <v>0</v>
      </c>
    </row>
    <row r="30" spans="1:5">
      <c r="A30" s="28"/>
      <c r="B30" s="263" t="s">
        <v>23</v>
      </c>
      <c r="C30" s="261"/>
      <c r="D30" s="246">
        <v>1</v>
      </c>
      <c r="E30" s="245">
        <f t="shared" si="0"/>
        <v>0</v>
      </c>
    </row>
    <row r="31" spans="1:5">
      <c r="A31" s="28"/>
      <c r="B31" s="263"/>
      <c r="C31" s="261"/>
      <c r="D31" s="246"/>
      <c r="E31" s="245">
        <f t="shared" si="0"/>
        <v>0</v>
      </c>
    </row>
    <row r="32" spans="1:5">
      <c r="A32" s="249" t="s">
        <v>24</v>
      </c>
      <c r="B32" s="280"/>
      <c r="C32" s="261"/>
      <c r="D32" s="246"/>
      <c r="E32" s="245">
        <f t="shared" si="0"/>
        <v>0</v>
      </c>
    </row>
    <row r="33" spans="1:5" ht="13.5">
      <c r="A33" s="249"/>
      <c r="B33" s="281" t="s">
        <v>25</v>
      </c>
      <c r="C33" s="261"/>
      <c r="D33" s="246"/>
      <c r="E33" s="245">
        <f t="shared" si="0"/>
        <v>0</v>
      </c>
    </row>
    <row r="34" spans="1:5">
      <c r="A34" s="28"/>
      <c r="B34" s="263" t="s">
        <v>26</v>
      </c>
      <c r="C34" s="261"/>
      <c r="D34" s="246">
        <v>1</v>
      </c>
      <c r="E34" s="245">
        <f t="shared" si="0"/>
        <v>0</v>
      </c>
    </row>
    <row r="35" spans="1:5">
      <c r="A35" s="28"/>
      <c r="B35" s="263" t="s">
        <v>27</v>
      </c>
      <c r="C35" s="261"/>
      <c r="D35" s="246">
        <v>1</v>
      </c>
      <c r="E35" s="245">
        <f t="shared" si="0"/>
        <v>0</v>
      </c>
    </row>
    <row r="36" spans="1:5">
      <c r="A36" s="28"/>
      <c r="B36" s="263" t="s">
        <v>28</v>
      </c>
      <c r="C36" s="261"/>
      <c r="D36" s="246">
        <v>1</v>
      </c>
      <c r="E36" s="245">
        <f t="shared" si="0"/>
        <v>0</v>
      </c>
    </row>
    <row r="37" spans="1:5">
      <c r="A37" s="28"/>
      <c r="B37" s="263" t="s">
        <v>29</v>
      </c>
      <c r="C37" s="261"/>
      <c r="D37" s="246">
        <v>1</v>
      </c>
      <c r="E37" s="245">
        <f t="shared" si="0"/>
        <v>0</v>
      </c>
    </row>
    <row r="38" spans="1:5">
      <c r="A38" s="28"/>
      <c r="B38" s="263" t="s">
        <v>30</v>
      </c>
      <c r="C38" s="261"/>
      <c r="D38" s="246">
        <v>1</v>
      </c>
      <c r="E38" s="245">
        <f t="shared" si="0"/>
        <v>0</v>
      </c>
    </row>
    <row r="39" spans="1:5">
      <c r="A39" s="28"/>
      <c r="B39" s="263" t="s">
        <v>31</v>
      </c>
      <c r="C39" s="261"/>
      <c r="D39" s="246">
        <v>1</v>
      </c>
      <c r="E39" s="245">
        <f t="shared" si="0"/>
        <v>0</v>
      </c>
    </row>
    <row r="40" spans="1:5">
      <c r="A40" s="28"/>
      <c r="B40" s="263"/>
      <c r="C40" s="261"/>
      <c r="D40" s="246"/>
      <c r="E40" s="245">
        <f t="shared" si="0"/>
        <v>0</v>
      </c>
    </row>
    <row r="41" spans="1:5" ht="13.5">
      <c r="A41" s="249" t="s">
        <v>32</v>
      </c>
      <c r="B41" s="263"/>
      <c r="C41" s="282"/>
      <c r="D41" s="246"/>
      <c r="E41" s="245">
        <f t="shared" si="0"/>
        <v>0</v>
      </c>
    </row>
    <row r="42" spans="1:5">
      <c r="A42" s="28"/>
      <c r="B42" s="254" t="s">
        <v>33</v>
      </c>
      <c r="C42" s="282"/>
      <c r="D42" s="246">
        <v>1</v>
      </c>
      <c r="E42" s="245">
        <f t="shared" si="0"/>
        <v>0</v>
      </c>
    </row>
    <row r="43" spans="1:5">
      <c r="A43" s="28"/>
      <c r="B43" s="254" t="s">
        <v>175</v>
      </c>
      <c r="C43" s="282"/>
      <c r="D43" s="246">
        <v>1</v>
      </c>
      <c r="E43" s="245">
        <f t="shared" si="0"/>
        <v>0</v>
      </c>
    </row>
    <row r="44" spans="1:5">
      <c r="A44" s="28"/>
      <c r="B44" s="254" t="s">
        <v>34</v>
      </c>
      <c r="C44" s="282"/>
      <c r="D44" s="246">
        <v>1</v>
      </c>
      <c r="E44" s="245">
        <f t="shared" si="0"/>
        <v>0</v>
      </c>
    </row>
    <row r="45" spans="1:5">
      <c r="A45" s="28"/>
      <c r="B45" s="254" t="s">
        <v>35</v>
      </c>
      <c r="C45" s="282"/>
      <c r="D45" s="246">
        <v>1</v>
      </c>
      <c r="E45" s="245">
        <f t="shared" si="0"/>
        <v>0</v>
      </c>
    </row>
    <row r="46" spans="1:5">
      <c r="A46" s="28"/>
      <c r="B46" s="254" t="s">
        <v>36</v>
      </c>
      <c r="C46" s="282"/>
      <c r="D46" s="246">
        <v>1</v>
      </c>
      <c r="E46" s="245">
        <f t="shared" si="0"/>
        <v>0</v>
      </c>
    </row>
    <row r="47" spans="1:5">
      <c r="A47" s="28"/>
      <c r="B47" s="254" t="s">
        <v>37</v>
      </c>
      <c r="C47" s="282"/>
      <c r="D47" s="246">
        <v>1</v>
      </c>
      <c r="E47" s="245">
        <f t="shared" si="0"/>
        <v>0</v>
      </c>
    </row>
    <row r="48" spans="1:5">
      <c r="A48" s="28"/>
      <c r="B48" s="254" t="s">
        <v>38</v>
      </c>
      <c r="C48" s="282"/>
      <c r="D48" s="246">
        <v>1</v>
      </c>
      <c r="E48" s="245">
        <f t="shared" si="0"/>
        <v>0</v>
      </c>
    </row>
    <row r="49" spans="1:5">
      <c r="A49" s="28"/>
      <c r="B49" s="254" t="s">
        <v>39</v>
      </c>
      <c r="C49" s="282"/>
      <c r="D49" s="246">
        <v>1</v>
      </c>
      <c r="E49" s="245">
        <f t="shared" si="0"/>
        <v>0</v>
      </c>
    </row>
    <row r="50" spans="1:5">
      <c r="A50" s="28"/>
      <c r="B50" s="254" t="s">
        <v>40</v>
      </c>
      <c r="C50" s="282"/>
      <c r="D50" s="246">
        <v>1</v>
      </c>
      <c r="E50" s="245">
        <f t="shared" si="0"/>
        <v>0</v>
      </c>
    </row>
    <row r="51" spans="1:5">
      <c r="A51" s="28"/>
      <c r="B51" s="254" t="s">
        <v>41</v>
      </c>
      <c r="C51" s="282"/>
      <c r="D51" s="246">
        <v>1</v>
      </c>
      <c r="E51" s="245">
        <f t="shared" si="0"/>
        <v>0</v>
      </c>
    </row>
    <row r="52" spans="1:5">
      <c r="A52" s="28"/>
      <c r="B52" s="254" t="s">
        <v>42</v>
      </c>
      <c r="C52" s="282"/>
      <c r="D52" s="246">
        <v>1</v>
      </c>
      <c r="E52" s="245">
        <f t="shared" si="0"/>
        <v>0</v>
      </c>
    </row>
    <row r="53" spans="1:5">
      <c r="A53" s="28"/>
      <c r="B53" s="254" t="s">
        <v>43</v>
      </c>
      <c r="C53" s="282"/>
      <c r="D53" s="246">
        <v>1</v>
      </c>
      <c r="E53" s="245">
        <f t="shared" si="0"/>
        <v>0</v>
      </c>
    </row>
    <row r="54" spans="1:5">
      <c r="A54" s="28"/>
      <c r="B54" s="254" t="s">
        <v>44</v>
      </c>
      <c r="C54" s="282"/>
      <c r="D54" s="246">
        <v>1</v>
      </c>
      <c r="E54" s="245">
        <f t="shared" si="0"/>
        <v>0</v>
      </c>
    </row>
    <row r="55" spans="1:5">
      <c r="A55" s="28"/>
      <c r="B55" s="254" t="s">
        <v>45</v>
      </c>
      <c r="C55" s="282"/>
      <c r="D55" s="246">
        <v>1</v>
      </c>
      <c r="E55" s="245">
        <f t="shared" si="0"/>
        <v>0</v>
      </c>
    </row>
    <row r="56" spans="1:5">
      <c r="A56" s="28"/>
      <c r="B56" s="254" t="s">
        <v>46</v>
      </c>
      <c r="C56" s="282"/>
      <c r="D56" s="246">
        <v>1</v>
      </c>
      <c r="E56" s="245">
        <f t="shared" si="0"/>
        <v>0</v>
      </c>
    </row>
    <row r="57" spans="1:5">
      <c r="A57" s="28"/>
      <c r="B57" s="254" t="s">
        <v>47</v>
      </c>
      <c r="C57" s="282"/>
      <c r="D57" s="246">
        <v>1</v>
      </c>
      <c r="E57" s="245">
        <f t="shared" si="0"/>
        <v>0</v>
      </c>
    </row>
    <row r="58" spans="1:5">
      <c r="A58" s="28"/>
      <c r="B58" s="254" t="s">
        <v>48</v>
      </c>
      <c r="C58" s="282"/>
      <c r="D58" s="246">
        <v>1</v>
      </c>
      <c r="E58" s="245">
        <f t="shared" si="0"/>
        <v>0</v>
      </c>
    </row>
    <row r="59" spans="1:5">
      <c r="A59" s="28"/>
      <c r="B59" s="254" t="s">
        <v>49</v>
      </c>
      <c r="C59" s="282"/>
      <c r="D59" s="246">
        <v>1</v>
      </c>
      <c r="E59" s="245">
        <f t="shared" si="0"/>
        <v>0</v>
      </c>
    </row>
    <row r="60" spans="1:5">
      <c r="A60" s="28"/>
      <c r="B60" s="254" t="s">
        <v>50</v>
      </c>
      <c r="C60" s="282"/>
      <c r="D60" s="246">
        <v>1</v>
      </c>
      <c r="E60" s="245">
        <f t="shared" si="0"/>
        <v>0</v>
      </c>
    </row>
    <row r="61" spans="1:5">
      <c r="A61" s="28"/>
      <c r="B61" s="254" t="s">
        <v>51</v>
      </c>
      <c r="C61" s="282"/>
      <c r="D61" s="246">
        <v>1</v>
      </c>
      <c r="E61" s="245">
        <f t="shared" si="0"/>
        <v>0</v>
      </c>
    </row>
    <row r="62" spans="1:5">
      <c r="A62" s="28"/>
      <c r="B62" s="254" t="s">
        <v>52</v>
      </c>
      <c r="C62" s="282"/>
      <c r="D62" s="246">
        <v>1</v>
      </c>
      <c r="E62" s="245">
        <f t="shared" si="0"/>
        <v>0</v>
      </c>
    </row>
    <row r="63" spans="1:5">
      <c r="A63" s="28"/>
      <c r="B63" s="254" t="s">
        <v>53</v>
      </c>
      <c r="C63" s="282"/>
      <c r="D63" s="246">
        <v>1</v>
      </c>
      <c r="E63" s="245">
        <f t="shared" si="0"/>
        <v>0</v>
      </c>
    </row>
    <row r="64" spans="1:5">
      <c r="A64" s="28"/>
      <c r="B64" s="254" t="s">
        <v>54</v>
      </c>
      <c r="C64" s="282"/>
      <c r="D64" s="246">
        <v>1</v>
      </c>
      <c r="E64" s="245">
        <f t="shared" si="0"/>
        <v>0</v>
      </c>
    </row>
    <row r="65" spans="1:5">
      <c r="A65" s="28"/>
      <c r="B65" s="256" t="s">
        <v>55</v>
      </c>
      <c r="C65" s="282"/>
      <c r="D65" s="246">
        <v>1</v>
      </c>
      <c r="E65" s="245">
        <f t="shared" si="0"/>
        <v>0</v>
      </c>
    </row>
    <row r="66" spans="1:5">
      <c r="A66" s="28"/>
      <c r="B66" s="254" t="s">
        <v>56</v>
      </c>
      <c r="C66" s="283"/>
      <c r="D66" s="246">
        <v>1</v>
      </c>
      <c r="E66" s="245">
        <f t="shared" si="0"/>
        <v>0</v>
      </c>
    </row>
    <row r="67" spans="1:5">
      <c r="A67" s="28"/>
      <c r="B67" s="254" t="s">
        <v>57</v>
      </c>
      <c r="C67" s="283"/>
      <c r="D67" s="246">
        <v>1</v>
      </c>
      <c r="E67" s="245">
        <f t="shared" si="0"/>
        <v>0</v>
      </c>
    </row>
    <row r="68" spans="1:5">
      <c r="A68" s="28"/>
      <c r="B68" s="254" t="s">
        <v>58</v>
      </c>
      <c r="C68" s="284"/>
      <c r="D68" s="246">
        <v>1</v>
      </c>
      <c r="E68" s="245">
        <f t="shared" si="0"/>
        <v>0</v>
      </c>
    </row>
    <row r="69" spans="1:5">
      <c r="A69" s="258"/>
      <c r="B69" s="256" t="s">
        <v>59</v>
      </c>
      <c r="C69" s="283"/>
      <c r="D69" s="246">
        <v>1</v>
      </c>
      <c r="E69" s="245">
        <f t="shared" si="0"/>
        <v>0</v>
      </c>
    </row>
    <row r="70" spans="1:5">
      <c r="A70" s="258"/>
      <c r="B70" s="256" t="s">
        <v>60</v>
      </c>
      <c r="C70" s="285"/>
      <c r="D70" s="246">
        <v>1</v>
      </c>
      <c r="E70" s="245">
        <f t="shared" si="0"/>
        <v>0</v>
      </c>
    </row>
    <row r="71" spans="1:5">
      <c r="A71" s="258"/>
      <c r="B71" s="256" t="s">
        <v>61</v>
      </c>
      <c r="C71" s="285"/>
      <c r="D71" s="246">
        <v>1</v>
      </c>
      <c r="E71" s="245">
        <f t="shared" si="0"/>
        <v>0</v>
      </c>
    </row>
    <row r="72" spans="1:5" ht="26">
      <c r="A72" s="258"/>
      <c r="B72" s="256" t="s">
        <v>62</v>
      </c>
      <c r="C72" s="283"/>
      <c r="D72" s="246">
        <v>1</v>
      </c>
      <c r="E72" s="245">
        <f t="shared" si="0"/>
        <v>0</v>
      </c>
    </row>
    <row r="73" spans="1:5">
      <c r="A73" s="258"/>
      <c r="B73" s="256" t="s">
        <v>63</v>
      </c>
      <c r="C73" s="283"/>
      <c r="D73" s="246">
        <v>1</v>
      </c>
      <c r="E73" s="245">
        <f t="shared" si="0"/>
        <v>0</v>
      </c>
    </row>
    <row r="74" spans="1:5">
      <c r="A74" s="258"/>
      <c r="B74" s="256" t="s">
        <v>64</v>
      </c>
      <c r="C74" s="285"/>
      <c r="D74" s="246">
        <v>1</v>
      </c>
      <c r="E74" s="245">
        <f t="shared" si="0"/>
        <v>0</v>
      </c>
    </row>
    <row r="75" spans="1:5">
      <c r="A75" s="258"/>
      <c r="B75" s="256" t="s">
        <v>65</v>
      </c>
      <c r="C75" s="283"/>
      <c r="D75" s="246">
        <v>1</v>
      </c>
      <c r="E75" s="245">
        <f t="shared" si="0"/>
        <v>0</v>
      </c>
    </row>
    <row r="76" spans="1:5">
      <c r="A76" s="258"/>
      <c r="B76" s="256" t="s">
        <v>66</v>
      </c>
      <c r="C76" s="283"/>
      <c r="D76" s="246">
        <v>1</v>
      </c>
      <c r="E76" s="245">
        <f t="shared" si="0"/>
        <v>0</v>
      </c>
    </row>
    <row r="77" spans="1:5">
      <c r="A77" s="258"/>
      <c r="B77" s="256" t="s">
        <v>67</v>
      </c>
      <c r="C77" s="285"/>
      <c r="D77" s="246">
        <v>1</v>
      </c>
      <c r="E77" s="245">
        <f t="shared" si="0"/>
        <v>0</v>
      </c>
    </row>
    <row r="78" spans="1:5">
      <c r="A78" s="258"/>
      <c r="B78" s="256" t="s">
        <v>68</v>
      </c>
      <c r="C78" s="261"/>
      <c r="D78" s="246">
        <v>1</v>
      </c>
      <c r="E78" s="245">
        <f t="shared" ref="E78:E141" si="1">C78*D78</f>
        <v>0</v>
      </c>
    </row>
    <row r="79" spans="1:5">
      <c r="A79" s="258"/>
      <c r="B79" s="256" t="s">
        <v>69</v>
      </c>
      <c r="C79" s="261"/>
      <c r="D79" s="246">
        <v>1</v>
      </c>
      <c r="E79" s="245">
        <f t="shared" si="1"/>
        <v>0</v>
      </c>
    </row>
    <row r="80" spans="1:5">
      <c r="A80" s="258"/>
      <c r="B80" s="286"/>
      <c r="C80" s="261"/>
      <c r="D80" s="246"/>
      <c r="E80" s="245">
        <f t="shared" si="1"/>
        <v>0</v>
      </c>
    </row>
    <row r="81" spans="1:5">
      <c r="A81" s="260" t="s">
        <v>70</v>
      </c>
      <c r="B81" s="263"/>
      <c r="C81" s="261"/>
      <c r="D81" s="246"/>
      <c r="E81" s="245">
        <f t="shared" si="1"/>
        <v>0</v>
      </c>
    </row>
    <row r="82" spans="1:5">
      <c r="A82" s="28"/>
      <c r="B82" s="263" t="s">
        <v>71</v>
      </c>
      <c r="C82" s="261"/>
      <c r="D82" s="246">
        <v>1</v>
      </c>
      <c r="E82" s="245">
        <f t="shared" si="1"/>
        <v>0</v>
      </c>
    </row>
    <row r="83" spans="1:5">
      <c r="A83" s="28"/>
      <c r="B83" s="287" t="s">
        <v>72</v>
      </c>
      <c r="C83" s="261"/>
      <c r="D83" s="246">
        <v>1</v>
      </c>
      <c r="E83" s="245">
        <f t="shared" si="1"/>
        <v>0</v>
      </c>
    </row>
    <row r="84" spans="1:5">
      <c r="A84" s="28"/>
      <c r="B84" s="263" t="s">
        <v>73</v>
      </c>
      <c r="C84" s="261"/>
      <c r="D84" s="246">
        <v>1</v>
      </c>
      <c r="E84" s="245">
        <f t="shared" si="1"/>
        <v>0</v>
      </c>
    </row>
    <row r="85" spans="1:5">
      <c r="A85" s="28"/>
      <c r="B85" s="263" t="s">
        <v>74</v>
      </c>
      <c r="C85" s="261"/>
      <c r="D85" s="246">
        <v>1</v>
      </c>
      <c r="E85" s="245">
        <f t="shared" si="1"/>
        <v>0</v>
      </c>
    </row>
    <row r="86" spans="1:5">
      <c r="A86" s="28"/>
      <c r="B86" s="263" t="s">
        <v>75</v>
      </c>
      <c r="C86" s="261"/>
      <c r="D86" s="246">
        <v>1</v>
      </c>
      <c r="E86" s="245">
        <f t="shared" si="1"/>
        <v>0</v>
      </c>
    </row>
    <row r="87" spans="1:5">
      <c r="A87" s="28"/>
      <c r="B87" s="287" t="s">
        <v>76</v>
      </c>
      <c r="C87" s="261"/>
      <c r="D87" s="246">
        <v>1</v>
      </c>
      <c r="E87" s="245">
        <f t="shared" si="1"/>
        <v>0</v>
      </c>
    </row>
    <row r="88" spans="1:5">
      <c r="A88" s="28"/>
      <c r="B88" s="287" t="s">
        <v>77</v>
      </c>
      <c r="C88" s="261"/>
      <c r="D88" s="246">
        <v>1</v>
      </c>
      <c r="E88" s="245">
        <f t="shared" si="1"/>
        <v>0</v>
      </c>
    </row>
    <row r="89" spans="1:5">
      <c r="A89" s="28"/>
      <c r="B89" s="287" t="s">
        <v>78</v>
      </c>
      <c r="C89" s="261"/>
      <c r="D89" s="246">
        <v>1</v>
      </c>
      <c r="E89" s="245">
        <f t="shared" si="1"/>
        <v>0</v>
      </c>
    </row>
    <row r="90" spans="1:5">
      <c r="A90" s="28"/>
      <c r="B90" s="287" t="s">
        <v>79</v>
      </c>
      <c r="C90" s="261"/>
      <c r="D90" s="246">
        <v>1</v>
      </c>
      <c r="E90" s="245">
        <f t="shared" si="1"/>
        <v>0</v>
      </c>
    </row>
    <row r="91" spans="1:5">
      <c r="A91" s="28"/>
      <c r="B91" s="287" t="s">
        <v>80</v>
      </c>
      <c r="C91" s="261"/>
      <c r="D91" s="246">
        <v>1</v>
      </c>
      <c r="E91" s="245">
        <f t="shared" si="1"/>
        <v>0</v>
      </c>
    </row>
    <row r="92" spans="1:5">
      <c r="A92" s="28"/>
      <c r="B92" s="287" t="s">
        <v>81</v>
      </c>
      <c r="C92" s="261"/>
      <c r="D92" s="246">
        <v>1</v>
      </c>
      <c r="E92" s="245">
        <f t="shared" si="1"/>
        <v>0</v>
      </c>
    </row>
    <row r="93" spans="1:5">
      <c r="A93" s="28"/>
      <c r="B93" s="288" t="s">
        <v>82</v>
      </c>
      <c r="C93" s="261"/>
      <c r="D93" s="246">
        <v>1</v>
      </c>
      <c r="E93" s="245">
        <f t="shared" si="1"/>
        <v>0</v>
      </c>
    </row>
    <row r="94" spans="1:5">
      <c r="A94" s="28"/>
      <c r="B94" s="287" t="s">
        <v>83</v>
      </c>
      <c r="C94" s="261"/>
      <c r="D94" s="246">
        <v>1</v>
      </c>
      <c r="E94" s="245">
        <f t="shared" si="1"/>
        <v>0</v>
      </c>
    </row>
    <row r="95" spans="1:5">
      <c r="A95" s="28"/>
      <c r="B95" s="287" t="s">
        <v>84</v>
      </c>
      <c r="C95" s="261"/>
      <c r="D95" s="246">
        <v>1</v>
      </c>
      <c r="E95" s="245">
        <f t="shared" si="1"/>
        <v>0</v>
      </c>
    </row>
    <row r="96" spans="1:5">
      <c r="A96" s="28"/>
      <c r="B96" s="287" t="s">
        <v>85</v>
      </c>
      <c r="C96" s="261"/>
      <c r="D96" s="246">
        <v>1</v>
      </c>
      <c r="E96" s="245">
        <f t="shared" si="1"/>
        <v>0</v>
      </c>
    </row>
    <row r="97" spans="1:5">
      <c r="A97" s="28"/>
      <c r="B97" s="287" t="s">
        <v>86</v>
      </c>
      <c r="C97" s="261"/>
      <c r="D97" s="246">
        <v>1</v>
      </c>
      <c r="E97" s="245">
        <f t="shared" si="1"/>
        <v>0</v>
      </c>
    </row>
    <row r="98" spans="1:5">
      <c r="A98" s="28"/>
      <c r="B98" s="287" t="s">
        <v>87</v>
      </c>
      <c r="C98" s="261"/>
      <c r="D98" s="246">
        <v>1</v>
      </c>
      <c r="E98" s="245">
        <f t="shared" si="1"/>
        <v>0</v>
      </c>
    </row>
    <row r="99" spans="1:5">
      <c r="A99" s="28"/>
      <c r="B99" s="287" t="s">
        <v>88</v>
      </c>
      <c r="C99" s="261"/>
      <c r="D99" s="246">
        <v>1</v>
      </c>
      <c r="E99" s="245">
        <f t="shared" si="1"/>
        <v>0</v>
      </c>
    </row>
    <row r="100" spans="1:5">
      <c r="A100" s="142"/>
      <c r="B100" s="287" t="s">
        <v>89</v>
      </c>
      <c r="C100" s="261"/>
      <c r="D100" s="246">
        <v>1</v>
      </c>
      <c r="E100" s="245">
        <f t="shared" si="1"/>
        <v>0</v>
      </c>
    </row>
    <row r="101" spans="1:5">
      <c r="A101" s="142"/>
      <c r="B101" s="287" t="s">
        <v>90</v>
      </c>
      <c r="C101" s="261"/>
      <c r="D101" s="246">
        <v>1</v>
      </c>
      <c r="E101" s="245">
        <f t="shared" si="1"/>
        <v>0</v>
      </c>
    </row>
    <row r="102" spans="1:5">
      <c r="A102" s="142"/>
      <c r="B102" s="287" t="s">
        <v>91</v>
      </c>
      <c r="C102" s="261"/>
      <c r="D102" s="246">
        <v>1</v>
      </c>
      <c r="E102" s="245">
        <f t="shared" si="1"/>
        <v>0</v>
      </c>
    </row>
    <row r="103" spans="1:5">
      <c r="A103" s="142"/>
      <c r="B103" s="287" t="s">
        <v>92</v>
      </c>
      <c r="C103" s="261"/>
      <c r="D103" s="246">
        <v>1</v>
      </c>
      <c r="E103" s="245">
        <f t="shared" si="1"/>
        <v>0</v>
      </c>
    </row>
    <row r="104" spans="1:5">
      <c r="A104" s="142"/>
      <c r="B104" s="287" t="s">
        <v>93</v>
      </c>
      <c r="C104" s="261"/>
      <c r="D104" s="246">
        <v>1</v>
      </c>
      <c r="E104" s="245">
        <f t="shared" si="1"/>
        <v>0</v>
      </c>
    </row>
    <row r="105" spans="1:5">
      <c r="A105" s="142"/>
      <c r="B105" s="287" t="s">
        <v>94</v>
      </c>
      <c r="C105" s="261"/>
      <c r="D105" s="246">
        <v>1</v>
      </c>
      <c r="E105" s="245">
        <f t="shared" si="1"/>
        <v>0</v>
      </c>
    </row>
    <row r="106" spans="1:5">
      <c r="A106" s="142"/>
      <c r="B106" s="287" t="s">
        <v>95</v>
      </c>
      <c r="C106" s="261"/>
      <c r="D106" s="246">
        <v>1</v>
      </c>
      <c r="E106" s="245">
        <f t="shared" si="1"/>
        <v>0</v>
      </c>
    </row>
    <row r="107" spans="1:5">
      <c r="A107" s="28"/>
      <c r="B107" s="287" t="s">
        <v>96</v>
      </c>
      <c r="C107" s="261"/>
      <c r="D107" s="246">
        <v>1</v>
      </c>
      <c r="E107" s="245">
        <f t="shared" si="1"/>
        <v>0</v>
      </c>
    </row>
    <row r="108" spans="1:5">
      <c r="A108" s="28"/>
      <c r="B108" s="287" t="s">
        <v>97</v>
      </c>
      <c r="C108" s="261"/>
      <c r="D108" s="246">
        <v>1</v>
      </c>
      <c r="E108" s="245">
        <f t="shared" si="1"/>
        <v>0</v>
      </c>
    </row>
    <row r="109" spans="1:5">
      <c r="A109" s="28"/>
      <c r="B109" s="287" t="s">
        <v>98</v>
      </c>
      <c r="C109" s="261"/>
      <c r="D109" s="246">
        <v>1</v>
      </c>
      <c r="E109" s="245">
        <f t="shared" si="1"/>
        <v>0</v>
      </c>
    </row>
    <row r="110" spans="1:5">
      <c r="A110" s="28"/>
      <c r="B110" s="287" t="s">
        <v>99</v>
      </c>
      <c r="C110" s="261"/>
      <c r="D110" s="246">
        <v>1</v>
      </c>
      <c r="E110" s="245">
        <f t="shared" si="1"/>
        <v>0</v>
      </c>
    </row>
    <row r="111" spans="1:5">
      <c r="A111" s="28"/>
      <c r="B111" s="234" t="s">
        <v>100</v>
      </c>
      <c r="C111" s="261"/>
      <c r="D111" s="246">
        <v>1</v>
      </c>
      <c r="E111" s="245">
        <f t="shared" si="1"/>
        <v>0</v>
      </c>
    </row>
    <row r="112" spans="1:5">
      <c r="A112" s="28"/>
      <c r="B112" s="287"/>
      <c r="C112" s="261"/>
      <c r="D112" s="246"/>
      <c r="E112" s="245">
        <f t="shared" si="1"/>
        <v>0</v>
      </c>
    </row>
    <row r="113" spans="1:5" ht="13.5">
      <c r="A113" s="260" t="s">
        <v>101</v>
      </c>
      <c r="B113" s="263"/>
      <c r="C113" s="261"/>
      <c r="D113" s="246"/>
      <c r="E113" s="245">
        <f t="shared" si="1"/>
        <v>0</v>
      </c>
    </row>
    <row r="114" spans="1:5">
      <c r="A114" s="150"/>
      <c r="B114" s="263" t="s">
        <v>102</v>
      </c>
      <c r="C114" s="261"/>
      <c r="D114" s="246">
        <v>1</v>
      </c>
      <c r="E114" s="245">
        <f t="shared" si="1"/>
        <v>0</v>
      </c>
    </row>
    <row r="115" spans="1:5">
      <c r="A115" s="150"/>
      <c r="B115" s="263" t="s">
        <v>103</v>
      </c>
      <c r="C115" s="261"/>
      <c r="D115" s="246">
        <v>1</v>
      </c>
      <c r="E115" s="245">
        <f t="shared" si="1"/>
        <v>0</v>
      </c>
    </row>
    <row r="116" spans="1:5">
      <c r="A116" s="150"/>
      <c r="B116" s="263" t="s">
        <v>104</v>
      </c>
      <c r="C116" s="261"/>
      <c r="D116" s="246">
        <v>1</v>
      </c>
      <c r="E116" s="245">
        <f t="shared" si="1"/>
        <v>0</v>
      </c>
    </row>
    <row r="117" spans="1:5">
      <c r="A117" s="150"/>
      <c r="B117" s="263" t="s">
        <v>105</v>
      </c>
      <c r="C117" s="261"/>
      <c r="D117" s="246">
        <v>1</v>
      </c>
      <c r="E117" s="245">
        <f t="shared" si="1"/>
        <v>0</v>
      </c>
    </row>
    <row r="118" spans="1:5">
      <c r="A118" s="28"/>
      <c r="B118" s="263" t="s">
        <v>106</v>
      </c>
      <c r="C118" s="261"/>
      <c r="D118" s="246">
        <v>1</v>
      </c>
      <c r="E118" s="245">
        <f t="shared" si="1"/>
        <v>0</v>
      </c>
    </row>
    <row r="119" spans="1:5">
      <c r="A119" s="150"/>
      <c r="B119" s="263" t="s">
        <v>107</v>
      </c>
      <c r="C119" s="261"/>
      <c r="D119" s="246">
        <v>1</v>
      </c>
      <c r="E119" s="245">
        <f t="shared" si="1"/>
        <v>0</v>
      </c>
    </row>
    <row r="120" spans="1:5">
      <c r="A120" s="28"/>
      <c r="B120" s="263" t="s">
        <v>108</v>
      </c>
      <c r="C120" s="261"/>
      <c r="D120" s="246">
        <v>1</v>
      </c>
      <c r="E120" s="245">
        <f t="shared" si="1"/>
        <v>0</v>
      </c>
    </row>
    <row r="121" spans="1:5">
      <c r="A121" s="28"/>
      <c r="B121" s="263" t="s">
        <v>109</v>
      </c>
      <c r="C121" s="261"/>
      <c r="D121" s="246">
        <v>1</v>
      </c>
      <c r="E121" s="245">
        <f t="shared" si="1"/>
        <v>0</v>
      </c>
    </row>
    <row r="122" spans="1:5">
      <c r="A122" s="150"/>
      <c r="B122" s="263" t="s">
        <v>110</v>
      </c>
      <c r="C122" s="261"/>
      <c r="D122" s="246">
        <v>1</v>
      </c>
      <c r="E122" s="245">
        <f t="shared" si="1"/>
        <v>0</v>
      </c>
    </row>
    <row r="123" spans="1:5">
      <c r="A123" s="150"/>
      <c r="B123" s="263" t="s">
        <v>111</v>
      </c>
      <c r="C123" s="261"/>
      <c r="D123" s="246">
        <v>1</v>
      </c>
      <c r="E123" s="245">
        <f t="shared" si="1"/>
        <v>0</v>
      </c>
    </row>
    <row r="124" spans="1:5" ht="26">
      <c r="A124" s="28"/>
      <c r="B124" s="264" t="s">
        <v>112</v>
      </c>
      <c r="C124" s="261"/>
      <c r="D124" s="246">
        <v>1</v>
      </c>
      <c r="E124" s="245">
        <f t="shared" si="1"/>
        <v>0</v>
      </c>
    </row>
    <row r="125" spans="1:5">
      <c r="A125" s="172"/>
      <c r="B125" s="263"/>
      <c r="C125" s="261"/>
      <c r="D125" s="246"/>
      <c r="E125" s="245">
        <f t="shared" si="1"/>
        <v>0</v>
      </c>
    </row>
    <row r="126" spans="1:5" ht="13.5">
      <c r="A126" s="249" t="s">
        <v>113</v>
      </c>
      <c r="B126" s="263"/>
      <c r="C126" s="261"/>
      <c r="D126" s="246"/>
      <c r="E126" s="245">
        <f t="shared" si="1"/>
        <v>0</v>
      </c>
    </row>
    <row r="127" spans="1:5">
      <c r="A127" s="28"/>
      <c r="B127" s="288" t="s">
        <v>114</v>
      </c>
      <c r="C127" s="261"/>
      <c r="D127" s="246">
        <v>1</v>
      </c>
      <c r="E127" s="245">
        <f t="shared" si="1"/>
        <v>0</v>
      </c>
    </row>
    <row r="128" spans="1:5">
      <c r="A128" s="28"/>
      <c r="B128" s="288" t="s">
        <v>115</v>
      </c>
      <c r="C128" s="261"/>
      <c r="D128" s="246">
        <v>1</v>
      </c>
      <c r="E128" s="245">
        <f t="shared" si="1"/>
        <v>0</v>
      </c>
    </row>
    <row r="129" spans="1:5">
      <c r="A129" s="28"/>
      <c r="B129" s="288" t="s">
        <v>116</v>
      </c>
      <c r="C129" s="261"/>
      <c r="D129" s="246">
        <v>1</v>
      </c>
      <c r="E129" s="245">
        <f t="shared" si="1"/>
        <v>0</v>
      </c>
    </row>
    <row r="130" spans="1:5">
      <c r="A130" s="28"/>
      <c r="B130" s="263" t="s">
        <v>117</v>
      </c>
      <c r="C130" s="261"/>
      <c r="D130" s="246">
        <v>1</v>
      </c>
      <c r="E130" s="245">
        <f t="shared" si="1"/>
        <v>0</v>
      </c>
    </row>
    <row r="131" spans="1:5">
      <c r="A131" s="28"/>
      <c r="B131" s="263"/>
      <c r="C131" s="261"/>
      <c r="D131" s="246"/>
      <c r="E131" s="245">
        <f t="shared" si="1"/>
        <v>0</v>
      </c>
    </row>
    <row r="132" spans="1:5" ht="13.5">
      <c r="A132" s="249" t="s">
        <v>118</v>
      </c>
      <c r="B132" s="263"/>
      <c r="C132" s="261"/>
      <c r="D132" s="246"/>
      <c r="E132" s="245">
        <f t="shared" si="1"/>
        <v>0</v>
      </c>
    </row>
    <row r="133" spans="1:5">
      <c r="A133" s="28"/>
      <c r="B133" s="29" t="s">
        <v>181</v>
      </c>
      <c r="C133" s="261"/>
      <c r="D133" s="246">
        <v>1</v>
      </c>
      <c r="E133" s="245">
        <f t="shared" si="1"/>
        <v>0</v>
      </c>
    </row>
    <row r="134" spans="1:5">
      <c r="A134" s="28"/>
      <c r="B134" s="29" t="s">
        <v>182</v>
      </c>
      <c r="C134" s="261"/>
      <c r="D134" s="246">
        <v>1</v>
      </c>
      <c r="E134" s="245">
        <f t="shared" si="1"/>
        <v>0</v>
      </c>
    </row>
    <row r="135" spans="1:5">
      <c r="A135" s="28"/>
      <c r="B135" s="263"/>
      <c r="C135" s="261"/>
      <c r="D135" s="246"/>
      <c r="E135" s="245">
        <f t="shared" si="1"/>
        <v>0</v>
      </c>
    </row>
    <row r="136" spans="1:5" ht="13.5">
      <c r="A136" s="249" t="s">
        <v>120</v>
      </c>
      <c r="B136" s="263"/>
      <c r="C136" s="261"/>
      <c r="D136" s="246"/>
      <c r="E136" s="245">
        <f t="shared" si="1"/>
        <v>0</v>
      </c>
    </row>
    <row r="137" spans="1:5">
      <c r="A137" s="28"/>
      <c r="B137" s="263" t="s">
        <v>121</v>
      </c>
      <c r="C137" s="261"/>
      <c r="D137" s="246">
        <v>1</v>
      </c>
      <c r="E137" s="245">
        <f t="shared" si="1"/>
        <v>0</v>
      </c>
    </row>
    <row r="138" spans="1:5">
      <c r="A138" s="28"/>
      <c r="B138" s="289" t="s">
        <v>122</v>
      </c>
      <c r="C138" s="261"/>
      <c r="D138" s="246"/>
      <c r="E138" s="245">
        <f t="shared" si="1"/>
        <v>0</v>
      </c>
    </row>
    <row r="139" spans="1:5">
      <c r="A139" s="28"/>
      <c r="B139" s="263" t="s">
        <v>123</v>
      </c>
      <c r="C139" s="261"/>
      <c r="D139" s="246">
        <v>1</v>
      </c>
      <c r="E139" s="245">
        <f t="shared" si="1"/>
        <v>0</v>
      </c>
    </row>
    <row r="140" spans="1:5">
      <c r="A140" s="28"/>
      <c r="B140" s="263" t="s">
        <v>124</v>
      </c>
      <c r="C140" s="261"/>
      <c r="D140" s="246">
        <v>1</v>
      </c>
      <c r="E140" s="245">
        <f t="shared" si="1"/>
        <v>0</v>
      </c>
    </row>
    <row r="141" spans="1:5">
      <c r="A141" s="28"/>
      <c r="B141" s="263" t="s">
        <v>125</v>
      </c>
      <c r="C141" s="261"/>
      <c r="D141" s="246">
        <v>1</v>
      </c>
      <c r="E141" s="245">
        <f t="shared" si="1"/>
        <v>0</v>
      </c>
    </row>
    <row r="142" spans="1:5">
      <c r="A142" s="28"/>
      <c r="B142" s="263" t="s">
        <v>126</v>
      </c>
      <c r="C142" s="261"/>
      <c r="D142" s="246">
        <v>1</v>
      </c>
      <c r="E142" s="245">
        <f t="shared" ref="E142:E183" si="2">C142*D142</f>
        <v>0</v>
      </c>
    </row>
    <row r="143" spans="1:5">
      <c r="A143" s="28"/>
      <c r="B143" s="263" t="s">
        <v>127</v>
      </c>
      <c r="C143" s="261"/>
      <c r="D143" s="246">
        <v>1</v>
      </c>
      <c r="E143" s="245">
        <f t="shared" si="2"/>
        <v>0</v>
      </c>
    </row>
    <row r="144" spans="1:5">
      <c r="A144" s="28"/>
      <c r="B144" s="263" t="s">
        <v>128</v>
      </c>
      <c r="C144" s="261"/>
      <c r="D144" s="246">
        <v>1</v>
      </c>
      <c r="E144" s="245">
        <f t="shared" si="2"/>
        <v>0</v>
      </c>
    </row>
    <row r="145" spans="1:5">
      <c r="A145" s="28"/>
      <c r="B145" s="263" t="s">
        <v>129</v>
      </c>
      <c r="C145" s="261"/>
      <c r="D145" s="246">
        <v>1</v>
      </c>
      <c r="E145" s="245">
        <f t="shared" si="2"/>
        <v>0</v>
      </c>
    </row>
    <row r="146" spans="1:5">
      <c r="A146" s="28"/>
      <c r="B146" s="263" t="s">
        <v>130</v>
      </c>
      <c r="C146" s="261"/>
      <c r="D146" s="246">
        <v>1</v>
      </c>
      <c r="E146" s="245">
        <f t="shared" si="2"/>
        <v>0</v>
      </c>
    </row>
    <row r="147" spans="1:5">
      <c r="A147" s="172"/>
      <c r="B147" s="263" t="s">
        <v>131</v>
      </c>
      <c r="C147" s="261"/>
      <c r="D147" s="246">
        <v>1</v>
      </c>
      <c r="E147" s="245">
        <f t="shared" si="2"/>
        <v>0</v>
      </c>
    </row>
    <row r="148" spans="1:5">
      <c r="A148" s="28"/>
      <c r="B148" s="263" t="s">
        <v>132</v>
      </c>
      <c r="C148" s="261"/>
      <c r="D148" s="246">
        <v>1</v>
      </c>
      <c r="E148" s="245">
        <f t="shared" si="2"/>
        <v>0</v>
      </c>
    </row>
    <row r="149" spans="1:5">
      <c r="A149" s="172"/>
      <c r="B149" s="263" t="s">
        <v>133</v>
      </c>
      <c r="C149" s="261"/>
      <c r="D149" s="246">
        <v>1</v>
      </c>
      <c r="E149" s="245">
        <f t="shared" si="2"/>
        <v>0</v>
      </c>
    </row>
    <row r="150" spans="1:5">
      <c r="A150" s="172"/>
      <c r="B150" s="263" t="s">
        <v>134</v>
      </c>
      <c r="C150" s="261"/>
      <c r="D150" s="246">
        <v>1</v>
      </c>
      <c r="E150" s="245">
        <f t="shared" si="2"/>
        <v>0</v>
      </c>
    </row>
    <row r="151" spans="1:5">
      <c r="A151" s="172"/>
      <c r="B151" s="263" t="s">
        <v>135</v>
      </c>
      <c r="C151" s="261"/>
      <c r="D151" s="246">
        <v>1</v>
      </c>
      <c r="E151" s="245">
        <f t="shared" si="2"/>
        <v>0</v>
      </c>
    </row>
    <row r="152" spans="1:5">
      <c r="A152" s="172"/>
      <c r="B152" s="263" t="s">
        <v>136</v>
      </c>
      <c r="C152" s="261"/>
      <c r="D152" s="246">
        <v>1</v>
      </c>
      <c r="E152" s="245">
        <f t="shared" si="2"/>
        <v>0</v>
      </c>
    </row>
    <row r="153" spans="1:5">
      <c r="A153" s="172"/>
      <c r="B153" s="263" t="s">
        <v>137</v>
      </c>
      <c r="C153" s="261"/>
      <c r="D153" s="246">
        <v>1</v>
      </c>
      <c r="E153" s="245">
        <f t="shared" si="2"/>
        <v>0</v>
      </c>
    </row>
    <row r="154" spans="1:5">
      <c r="A154" s="172"/>
      <c r="B154" s="263" t="s">
        <v>138</v>
      </c>
      <c r="C154" s="261"/>
      <c r="D154" s="246">
        <v>1</v>
      </c>
      <c r="E154" s="245">
        <f t="shared" si="2"/>
        <v>0</v>
      </c>
    </row>
    <row r="155" spans="1:5">
      <c r="A155" s="28"/>
      <c r="B155" s="263" t="s">
        <v>139</v>
      </c>
      <c r="C155" s="261"/>
      <c r="D155" s="246">
        <v>1</v>
      </c>
      <c r="E155" s="245">
        <f t="shared" si="2"/>
        <v>0</v>
      </c>
    </row>
    <row r="156" spans="1:5">
      <c r="A156" s="172"/>
      <c r="B156" s="263" t="s">
        <v>140</v>
      </c>
      <c r="C156" s="261"/>
      <c r="D156" s="246">
        <v>1</v>
      </c>
      <c r="E156" s="245">
        <f t="shared" si="2"/>
        <v>0</v>
      </c>
    </row>
    <row r="157" spans="1:5">
      <c r="A157" s="28"/>
      <c r="B157" s="263" t="s">
        <v>141</v>
      </c>
      <c r="C157" s="261"/>
      <c r="D157" s="246">
        <v>1</v>
      </c>
      <c r="E157" s="245">
        <f t="shared" si="2"/>
        <v>0</v>
      </c>
    </row>
    <row r="158" spans="1:5" ht="26">
      <c r="A158" s="28"/>
      <c r="B158" s="266" t="s">
        <v>142</v>
      </c>
      <c r="C158" s="261"/>
      <c r="D158" s="246">
        <v>1</v>
      </c>
      <c r="E158" s="245">
        <f t="shared" si="2"/>
        <v>0</v>
      </c>
    </row>
    <row r="159" spans="1:5">
      <c r="A159" s="28"/>
      <c r="B159" s="263" t="s">
        <v>143</v>
      </c>
      <c r="C159" s="261"/>
      <c r="D159" s="246">
        <v>1</v>
      </c>
      <c r="E159" s="245">
        <f t="shared" si="2"/>
        <v>0</v>
      </c>
    </row>
    <row r="160" spans="1:5">
      <c r="A160" s="28"/>
      <c r="B160" s="267" t="s">
        <v>144</v>
      </c>
      <c r="C160" s="261"/>
      <c r="D160" s="246">
        <v>1</v>
      </c>
      <c r="E160" s="245">
        <f t="shared" si="2"/>
        <v>0</v>
      </c>
    </row>
    <row r="161" spans="1:5">
      <c r="A161" s="28"/>
      <c r="B161" s="267" t="s">
        <v>145</v>
      </c>
      <c r="C161" s="261"/>
      <c r="D161" s="246">
        <v>1</v>
      </c>
      <c r="E161" s="245">
        <f t="shared" si="2"/>
        <v>0</v>
      </c>
    </row>
    <row r="162" spans="1:5">
      <c r="A162" s="28"/>
      <c r="B162" s="267" t="s">
        <v>146</v>
      </c>
      <c r="C162" s="261"/>
      <c r="D162" s="246">
        <v>1</v>
      </c>
      <c r="E162" s="245">
        <f t="shared" si="2"/>
        <v>0</v>
      </c>
    </row>
    <row r="163" spans="1:5">
      <c r="A163" s="28"/>
      <c r="B163" s="267" t="s">
        <v>147</v>
      </c>
      <c r="C163" s="261"/>
      <c r="D163" s="246">
        <v>1</v>
      </c>
      <c r="E163" s="245">
        <f t="shared" si="2"/>
        <v>0</v>
      </c>
    </row>
    <row r="164" spans="1:5">
      <c r="A164" s="28"/>
      <c r="B164" s="267" t="s">
        <v>148</v>
      </c>
      <c r="C164" s="261"/>
      <c r="D164" s="246">
        <v>1</v>
      </c>
      <c r="E164" s="245">
        <f t="shared" si="2"/>
        <v>0</v>
      </c>
    </row>
    <row r="165" spans="1:5">
      <c r="A165" s="28"/>
      <c r="B165" s="267" t="s">
        <v>149</v>
      </c>
      <c r="C165" s="261"/>
      <c r="D165" s="246">
        <v>1</v>
      </c>
      <c r="E165" s="245">
        <f t="shared" si="2"/>
        <v>0</v>
      </c>
    </row>
    <row r="166" spans="1:5">
      <c r="A166" s="172"/>
      <c r="B166" s="263" t="s">
        <v>150</v>
      </c>
      <c r="C166" s="261"/>
      <c r="D166" s="246">
        <v>1</v>
      </c>
      <c r="E166" s="245">
        <f t="shared" si="2"/>
        <v>0</v>
      </c>
    </row>
    <row r="167" spans="1:5">
      <c r="A167" s="172"/>
      <c r="B167" s="263"/>
      <c r="C167" s="261"/>
      <c r="D167" s="246"/>
      <c r="E167" s="245">
        <f t="shared" si="2"/>
        <v>0</v>
      </c>
    </row>
    <row r="168" spans="1:5">
      <c r="A168" s="249" t="s">
        <v>151</v>
      </c>
      <c r="B168" s="263"/>
      <c r="C168" s="261"/>
      <c r="D168" s="246"/>
      <c r="E168" s="245">
        <f t="shared" si="2"/>
        <v>0</v>
      </c>
    </row>
    <row r="169" spans="1:5" ht="13.5">
      <c r="A169" s="249"/>
      <c r="B169" s="281" t="s">
        <v>152</v>
      </c>
      <c r="C169" s="261"/>
      <c r="D169" s="246"/>
      <c r="E169" s="245">
        <f t="shared" si="2"/>
        <v>0</v>
      </c>
    </row>
    <row r="170" spans="1:5">
      <c r="A170" s="28"/>
      <c r="B170" s="33" t="s">
        <v>153</v>
      </c>
      <c r="C170" s="245"/>
      <c r="D170" s="246">
        <v>1</v>
      </c>
      <c r="E170" s="245">
        <f t="shared" si="2"/>
        <v>0</v>
      </c>
    </row>
    <row r="171" spans="1:5">
      <c r="A171" s="28"/>
      <c r="B171" s="33" t="s">
        <v>154</v>
      </c>
      <c r="C171" s="261"/>
      <c r="D171" s="246">
        <v>1</v>
      </c>
      <c r="E171" s="245">
        <f t="shared" si="2"/>
        <v>0</v>
      </c>
    </row>
    <row r="172" spans="1:5">
      <c r="A172" s="28"/>
      <c r="B172" s="36" t="s">
        <v>155</v>
      </c>
      <c r="C172" s="261"/>
      <c r="D172" s="246">
        <v>1</v>
      </c>
      <c r="E172" s="245">
        <f t="shared" si="2"/>
        <v>0</v>
      </c>
    </row>
    <row r="173" spans="1:5">
      <c r="A173" s="28"/>
      <c r="B173" s="33" t="s">
        <v>156</v>
      </c>
      <c r="C173" s="261"/>
      <c r="D173" s="246">
        <v>1</v>
      </c>
      <c r="E173" s="245">
        <f t="shared" si="2"/>
        <v>0</v>
      </c>
    </row>
    <row r="174" spans="1:5">
      <c r="A174" s="28"/>
      <c r="B174" s="289" t="s">
        <v>157</v>
      </c>
      <c r="C174" s="261"/>
      <c r="D174" s="246">
        <v>1</v>
      </c>
      <c r="E174" s="245">
        <f t="shared" si="2"/>
        <v>0</v>
      </c>
    </row>
    <row r="175" spans="1:5">
      <c r="A175" s="28"/>
      <c r="B175" s="289" t="s">
        <v>158</v>
      </c>
      <c r="C175" s="261"/>
      <c r="D175" s="246">
        <v>1</v>
      </c>
      <c r="E175" s="245">
        <f t="shared" si="2"/>
        <v>0</v>
      </c>
    </row>
    <row r="176" spans="1:5">
      <c r="A176" s="28"/>
      <c r="B176" s="289" t="s">
        <v>159</v>
      </c>
      <c r="C176" s="261"/>
      <c r="D176" s="246">
        <v>1</v>
      </c>
      <c r="E176" s="245">
        <f t="shared" si="2"/>
        <v>0</v>
      </c>
    </row>
    <row r="177" spans="1:5">
      <c r="A177" s="28"/>
      <c r="B177" s="289" t="s">
        <v>160</v>
      </c>
      <c r="C177" s="261"/>
      <c r="D177" s="246">
        <v>1</v>
      </c>
      <c r="E177" s="245">
        <f t="shared" si="2"/>
        <v>0</v>
      </c>
    </row>
    <row r="178" spans="1:5">
      <c r="A178" s="28"/>
      <c r="B178" s="263"/>
      <c r="C178" s="261"/>
      <c r="D178" s="246"/>
      <c r="E178" s="245">
        <f t="shared" si="2"/>
        <v>0</v>
      </c>
    </row>
    <row r="179" spans="1:5">
      <c r="A179" s="28"/>
      <c r="B179" s="263" t="s">
        <v>161</v>
      </c>
      <c r="C179" s="261"/>
      <c r="D179" s="246">
        <v>1</v>
      </c>
      <c r="E179" s="245">
        <f t="shared" si="2"/>
        <v>0</v>
      </c>
    </row>
    <row r="180" spans="1:5">
      <c r="A180" s="28"/>
      <c r="B180" s="263" t="s">
        <v>162</v>
      </c>
      <c r="C180" s="261"/>
      <c r="D180" s="246">
        <v>1</v>
      </c>
      <c r="E180" s="245">
        <f t="shared" si="2"/>
        <v>0</v>
      </c>
    </row>
    <row r="181" spans="1:5">
      <c r="A181" s="28"/>
      <c r="B181" s="263" t="s">
        <v>163</v>
      </c>
      <c r="C181" s="261"/>
      <c r="D181" s="246">
        <v>1</v>
      </c>
      <c r="E181" s="245">
        <f t="shared" si="2"/>
        <v>0</v>
      </c>
    </row>
    <row r="182" spans="1:5">
      <c r="A182" s="172"/>
      <c r="B182" s="263" t="s">
        <v>164</v>
      </c>
      <c r="C182" s="261"/>
      <c r="D182" s="246">
        <v>1</v>
      </c>
      <c r="E182" s="245">
        <f t="shared" si="2"/>
        <v>0</v>
      </c>
    </row>
    <row r="183" spans="1:5">
      <c r="A183" s="28"/>
      <c r="B183" s="263" t="s">
        <v>165</v>
      </c>
      <c r="C183" s="261"/>
      <c r="D183" s="246">
        <v>1</v>
      </c>
      <c r="E183" s="245">
        <f t="shared" si="2"/>
        <v>0</v>
      </c>
    </row>
    <row r="184" spans="1:5">
      <c r="A184" s="269"/>
      <c r="B184" s="290"/>
      <c r="C184" s="291"/>
      <c r="D184" s="271"/>
      <c r="E184" s="245"/>
    </row>
  </sheetData>
  <mergeCells count="9">
    <mergeCell ref="A1:E1"/>
    <mergeCell ref="A2:E2"/>
    <mergeCell ref="A3:E3"/>
    <mergeCell ref="A11:B11"/>
    <mergeCell ref="C5:C10"/>
    <mergeCell ref="D5:D10"/>
    <mergeCell ref="E5:E10"/>
    <mergeCell ref="A5:B7"/>
    <mergeCell ref="A8:B9"/>
  </mergeCells>
  <pageMargins left="0.69930555555555596" right="0.69930555555555596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E184"/>
  <sheetViews>
    <sheetView zoomScale="170" zoomScaleNormal="170" workbookViewId="0">
      <selection activeCell="A4" sqref="A4"/>
    </sheetView>
  </sheetViews>
  <sheetFormatPr defaultColWidth="9.1796875" defaultRowHeight="13"/>
  <cols>
    <col min="1" max="1" width="3.7265625" style="234" customWidth="1"/>
    <col min="2" max="2" width="31.453125" style="234" customWidth="1"/>
    <col min="3" max="3" width="13.7265625" style="234" customWidth="1"/>
    <col min="4" max="4" width="11.26953125" style="234" customWidth="1"/>
    <col min="5" max="5" width="17.453125" style="234" customWidth="1"/>
    <col min="6" max="16384" width="9.1796875" style="234"/>
  </cols>
  <sheetData>
    <row r="1" spans="1:5">
      <c r="A1" s="476" t="s">
        <v>186</v>
      </c>
      <c r="B1" s="476"/>
      <c r="C1" s="476"/>
      <c r="D1" s="476"/>
      <c r="E1" s="476"/>
    </row>
    <row r="2" spans="1:5" ht="13.5">
      <c r="A2" s="476" t="s">
        <v>1</v>
      </c>
      <c r="B2" s="476"/>
      <c r="C2" s="476"/>
      <c r="D2" s="476"/>
      <c r="E2" s="476"/>
    </row>
    <row r="3" spans="1:5">
      <c r="A3" s="480" t="s">
        <v>579</v>
      </c>
      <c r="B3" s="480"/>
      <c r="C3" s="480"/>
      <c r="D3" s="480"/>
      <c r="E3" s="480"/>
    </row>
    <row r="5" spans="1:5">
      <c r="A5" s="505" t="s">
        <v>2</v>
      </c>
      <c r="B5" s="506"/>
      <c r="C5" s="501" t="s">
        <v>187</v>
      </c>
      <c r="D5" s="501" t="s">
        <v>179</v>
      </c>
      <c r="E5" s="504" t="s">
        <v>449</v>
      </c>
    </row>
    <row r="6" spans="1:5">
      <c r="A6" s="507"/>
      <c r="B6" s="507"/>
      <c r="C6" s="502"/>
      <c r="D6" s="502"/>
      <c r="E6" s="502"/>
    </row>
    <row r="7" spans="1:5">
      <c r="A7" s="507"/>
      <c r="B7" s="507"/>
      <c r="C7" s="502"/>
      <c r="D7" s="502"/>
      <c r="E7" s="502"/>
    </row>
    <row r="8" spans="1:5">
      <c r="A8" s="508" t="s">
        <v>5</v>
      </c>
      <c r="B8" s="508"/>
      <c r="C8" s="502"/>
      <c r="D8" s="502"/>
      <c r="E8" s="502"/>
    </row>
    <row r="9" spans="1:5">
      <c r="A9" s="508"/>
      <c r="B9" s="508"/>
      <c r="C9" s="502"/>
      <c r="D9" s="502"/>
      <c r="E9" s="502"/>
    </row>
    <row r="10" spans="1:5">
      <c r="A10" s="235"/>
      <c r="B10" s="235"/>
      <c r="C10" s="503"/>
      <c r="D10" s="503"/>
      <c r="E10" s="503"/>
    </row>
    <row r="11" spans="1:5">
      <c r="A11" s="475">
        <v>-1</v>
      </c>
      <c r="B11" s="475"/>
      <c r="C11" s="313" t="s">
        <v>188</v>
      </c>
      <c r="D11" s="313" t="s">
        <v>189</v>
      </c>
      <c r="E11" s="313" t="s">
        <v>190</v>
      </c>
    </row>
    <row r="12" spans="1:5" ht="13.5">
      <c r="A12" s="236" t="s">
        <v>6</v>
      </c>
      <c r="B12" s="237"/>
      <c r="C12" s="238"/>
      <c r="D12" s="238"/>
      <c r="E12" s="238"/>
    </row>
    <row r="13" spans="1:5">
      <c r="A13" s="28"/>
      <c r="B13" s="244" t="s">
        <v>7</v>
      </c>
      <c r="C13" s="246"/>
      <c r="D13" s="319">
        <v>2.8199999999999999E-2</v>
      </c>
      <c r="E13" s="245">
        <f>C13*D13</f>
        <v>0</v>
      </c>
    </row>
    <row r="14" spans="1:5">
      <c r="A14" s="28"/>
      <c r="B14" s="244" t="s">
        <v>9</v>
      </c>
      <c r="C14" s="245"/>
      <c r="D14" s="319">
        <v>3.0999999999999999E-3</v>
      </c>
      <c r="E14" s="245">
        <f t="shared" ref="E14:E18" si="0">C14*D14</f>
        <v>0</v>
      </c>
    </row>
    <row r="15" spans="1:5">
      <c r="A15" s="28"/>
      <c r="B15" s="244" t="s">
        <v>10</v>
      </c>
      <c r="C15" s="245"/>
      <c r="D15" s="246">
        <v>1</v>
      </c>
      <c r="E15" s="245">
        <f t="shared" si="0"/>
        <v>0</v>
      </c>
    </row>
    <row r="16" spans="1:5">
      <c r="A16" s="28"/>
      <c r="B16" s="244" t="s">
        <v>11</v>
      </c>
      <c r="C16" s="245"/>
      <c r="D16" s="246">
        <v>1</v>
      </c>
      <c r="E16" s="245">
        <f t="shared" si="0"/>
        <v>0</v>
      </c>
    </row>
    <row r="17" spans="1:5">
      <c r="A17" s="28"/>
      <c r="B17" s="244" t="s">
        <v>12</v>
      </c>
      <c r="C17" s="245"/>
      <c r="D17" s="246">
        <v>1</v>
      </c>
      <c r="E17" s="245">
        <f t="shared" si="0"/>
        <v>0</v>
      </c>
    </row>
    <row r="18" spans="1:5">
      <c r="A18" s="28"/>
      <c r="B18" s="244" t="s">
        <v>13</v>
      </c>
      <c r="C18" s="245"/>
      <c r="D18" s="246">
        <v>1</v>
      </c>
      <c r="E18" s="245">
        <f t="shared" si="0"/>
        <v>0</v>
      </c>
    </row>
    <row r="19" spans="1:5">
      <c r="A19" s="28"/>
      <c r="B19" s="244"/>
      <c r="C19" s="246"/>
      <c r="D19" s="246"/>
      <c r="E19" s="245"/>
    </row>
    <row r="20" spans="1:5" ht="13.5">
      <c r="A20" s="247" t="s">
        <v>14</v>
      </c>
      <c r="B20" s="244"/>
      <c r="C20" s="246"/>
      <c r="D20" s="246"/>
      <c r="E20" s="245"/>
    </row>
    <row r="21" spans="1:5">
      <c r="A21" s="28"/>
      <c r="B21" s="244" t="s">
        <v>15</v>
      </c>
      <c r="C21" s="245"/>
      <c r="D21" s="319">
        <v>3.3599999999999998E-2</v>
      </c>
      <c r="E21" s="245">
        <f t="shared" ref="E21:E26" si="1">C21*D21</f>
        <v>0</v>
      </c>
    </row>
    <row r="22" spans="1:5">
      <c r="A22" s="28"/>
      <c r="B22" s="244" t="s">
        <v>16</v>
      </c>
      <c r="C22" s="245"/>
      <c r="D22" s="319">
        <v>3.4700000000000002E-2</v>
      </c>
      <c r="E22" s="245">
        <f t="shared" si="1"/>
        <v>0</v>
      </c>
    </row>
    <row r="23" spans="1:5">
      <c r="A23" s="28"/>
      <c r="B23" s="244" t="s">
        <v>17</v>
      </c>
      <c r="C23" s="245"/>
      <c r="D23" s="246">
        <f>278/100</f>
        <v>2.78</v>
      </c>
      <c r="E23" s="245">
        <f t="shared" si="1"/>
        <v>0</v>
      </c>
    </row>
    <row r="24" spans="1:5">
      <c r="A24" s="28"/>
      <c r="B24" s="244" t="s">
        <v>18</v>
      </c>
      <c r="C24" s="245"/>
      <c r="D24" s="246">
        <f>357/100</f>
        <v>3.57</v>
      </c>
      <c r="E24" s="245">
        <f t="shared" si="1"/>
        <v>0</v>
      </c>
    </row>
    <row r="25" spans="1:5">
      <c r="A25" s="28"/>
      <c r="B25" s="244" t="s">
        <v>19</v>
      </c>
      <c r="C25" s="245"/>
      <c r="D25" s="246">
        <v>1</v>
      </c>
      <c r="E25" s="245">
        <f t="shared" si="1"/>
        <v>0</v>
      </c>
    </row>
    <row r="26" spans="1:5" ht="26">
      <c r="A26" s="28"/>
      <c r="B26" s="248" t="s">
        <v>20</v>
      </c>
      <c r="C26" s="245"/>
      <c r="D26" s="246">
        <v>1</v>
      </c>
      <c r="E26" s="245">
        <f t="shared" si="1"/>
        <v>0</v>
      </c>
    </row>
    <row r="27" spans="1:5">
      <c r="A27" s="28"/>
      <c r="B27" s="244"/>
      <c r="C27" s="246"/>
      <c r="D27" s="246"/>
      <c r="E27" s="245">
        <f t="shared" ref="E27:E28" si="2">C27*D27/1000</f>
        <v>0</v>
      </c>
    </row>
    <row r="28" spans="1:5" ht="13.5">
      <c r="A28" s="249" t="s">
        <v>21</v>
      </c>
      <c r="B28" s="244"/>
      <c r="C28" s="246"/>
      <c r="D28" s="246"/>
      <c r="E28" s="245">
        <f t="shared" si="2"/>
        <v>0</v>
      </c>
    </row>
    <row r="29" spans="1:5">
      <c r="A29" s="28"/>
      <c r="B29" s="244" t="s">
        <v>22</v>
      </c>
      <c r="C29" s="245"/>
      <c r="D29" s="246">
        <v>1</v>
      </c>
      <c r="E29" s="245">
        <f t="shared" ref="E29:E30" si="3">C29*D29</f>
        <v>0</v>
      </c>
    </row>
    <row r="30" spans="1:5">
      <c r="A30" s="28"/>
      <c r="B30" s="244" t="s">
        <v>23</v>
      </c>
      <c r="C30" s="245"/>
      <c r="D30" s="246">
        <v>1</v>
      </c>
      <c r="E30" s="245">
        <f t="shared" si="3"/>
        <v>0</v>
      </c>
    </row>
    <row r="31" spans="1:5">
      <c r="A31" s="28"/>
      <c r="B31" s="244"/>
      <c r="C31" s="246"/>
      <c r="D31" s="246"/>
      <c r="E31" s="245"/>
    </row>
    <row r="32" spans="1:5">
      <c r="A32" s="249" t="s">
        <v>24</v>
      </c>
      <c r="B32" s="250"/>
      <c r="C32" s="246"/>
      <c r="D32" s="246"/>
      <c r="E32" s="245"/>
    </row>
    <row r="33" spans="1:5" ht="13.5">
      <c r="A33" s="249"/>
      <c r="B33" s="251" t="s">
        <v>25</v>
      </c>
      <c r="C33" s="246"/>
      <c r="D33" s="246"/>
      <c r="E33" s="245"/>
    </row>
    <row r="34" spans="1:5">
      <c r="A34" s="28"/>
      <c r="B34" s="244" t="s">
        <v>26</v>
      </c>
      <c r="C34" s="245"/>
      <c r="D34" s="246">
        <v>1</v>
      </c>
      <c r="E34" s="245">
        <f t="shared" ref="E34:E39" si="4">C34*D34</f>
        <v>0</v>
      </c>
    </row>
    <row r="35" spans="1:5" ht="26">
      <c r="A35" s="28"/>
      <c r="B35" s="248" t="s">
        <v>27</v>
      </c>
      <c r="C35" s="245"/>
      <c r="D35" s="246">
        <v>1</v>
      </c>
      <c r="E35" s="245">
        <f t="shared" si="4"/>
        <v>0</v>
      </c>
    </row>
    <row r="36" spans="1:5">
      <c r="A36" s="28"/>
      <c r="B36" s="244" t="s">
        <v>28</v>
      </c>
      <c r="C36" s="245"/>
      <c r="D36" s="319">
        <v>2.81E-2</v>
      </c>
      <c r="E36" s="245">
        <f t="shared" si="4"/>
        <v>0</v>
      </c>
    </row>
    <row r="37" spans="1:5">
      <c r="A37" s="28"/>
      <c r="B37" s="244" t="s">
        <v>29</v>
      </c>
      <c r="C37" s="245"/>
      <c r="D37" s="246">
        <v>1</v>
      </c>
      <c r="E37" s="245">
        <f t="shared" si="4"/>
        <v>0</v>
      </c>
    </row>
    <row r="38" spans="1:5">
      <c r="A38" s="28"/>
      <c r="B38" s="244" t="s">
        <v>30</v>
      </c>
      <c r="C38" s="245"/>
      <c r="D38" s="246">
        <v>1</v>
      </c>
      <c r="E38" s="245">
        <f t="shared" si="4"/>
        <v>0</v>
      </c>
    </row>
    <row r="39" spans="1:5">
      <c r="A39" s="28"/>
      <c r="B39" s="244" t="s">
        <v>31</v>
      </c>
      <c r="C39" s="245"/>
      <c r="D39" s="246">
        <v>1</v>
      </c>
      <c r="E39" s="245">
        <f t="shared" si="4"/>
        <v>0</v>
      </c>
    </row>
    <row r="40" spans="1:5">
      <c r="A40" s="28"/>
      <c r="B40" s="244"/>
      <c r="C40" s="246"/>
      <c r="D40" s="246"/>
      <c r="E40" s="245"/>
    </row>
    <row r="41" spans="1:5" ht="13.5">
      <c r="A41" s="249" t="s">
        <v>32</v>
      </c>
      <c r="B41" s="244"/>
      <c r="C41" s="253"/>
      <c r="D41" s="246"/>
      <c r="E41" s="245"/>
    </row>
    <row r="42" spans="1:5">
      <c r="A42" s="28"/>
      <c r="B42" s="254" t="s">
        <v>33</v>
      </c>
      <c r="C42" s="253"/>
      <c r="D42" s="246">
        <v>1</v>
      </c>
      <c r="E42" s="245">
        <f t="shared" ref="E42:E79" si="5">C42*D42</f>
        <v>0</v>
      </c>
    </row>
    <row r="43" spans="1:5">
      <c r="A43" s="28"/>
      <c r="B43" s="254" t="s">
        <v>175</v>
      </c>
      <c r="C43" s="253"/>
      <c r="D43" s="246">
        <v>1</v>
      </c>
      <c r="E43" s="245">
        <f t="shared" si="5"/>
        <v>0</v>
      </c>
    </row>
    <row r="44" spans="1:5">
      <c r="A44" s="28"/>
      <c r="B44" s="254" t="s">
        <v>34</v>
      </c>
      <c r="C44" s="253"/>
      <c r="D44" s="246">
        <v>1</v>
      </c>
      <c r="E44" s="245">
        <f t="shared" si="5"/>
        <v>0</v>
      </c>
    </row>
    <row r="45" spans="1:5">
      <c r="A45" s="28"/>
      <c r="B45" s="254" t="s">
        <v>35</v>
      </c>
      <c r="C45" s="253"/>
      <c r="D45" s="246">
        <v>1</v>
      </c>
      <c r="E45" s="245">
        <f t="shared" si="5"/>
        <v>0</v>
      </c>
    </row>
    <row r="46" spans="1:5">
      <c r="A46" s="28"/>
      <c r="B46" s="254" t="s">
        <v>36</v>
      </c>
      <c r="C46" s="253"/>
      <c r="D46" s="246">
        <v>1</v>
      </c>
      <c r="E46" s="245">
        <f t="shared" si="5"/>
        <v>0</v>
      </c>
    </row>
    <row r="47" spans="1:5">
      <c r="A47" s="28"/>
      <c r="B47" s="254" t="s">
        <v>37</v>
      </c>
      <c r="C47" s="253"/>
      <c r="D47" s="246">
        <v>1</v>
      </c>
      <c r="E47" s="245">
        <f t="shared" si="5"/>
        <v>0</v>
      </c>
    </row>
    <row r="48" spans="1:5">
      <c r="A48" s="28"/>
      <c r="B48" s="254" t="s">
        <v>38</v>
      </c>
      <c r="C48" s="253"/>
      <c r="D48" s="246">
        <v>1</v>
      </c>
      <c r="E48" s="245">
        <f t="shared" si="5"/>
        <v>0</v>
      </c>
    </row>
    <row r="49" spans="1:5">
      <c r="A49" s="28"/>
      <c r="B49" s="254" t="s">
        <v>39</v>
      </c>
      <c r="C49" s="253"/>
      <c r="D49" s="246">
        <v>1</v>
      </c>
      <c r="E49" s="245">
        <f t="shared" si="5"/>
        <v>0</v>
      </c>
    </row>
    <row r="50" spans="1:5">
      <c r="A50" s="28"/>
      <c r="B50" s="254" t="s">
        <v>40</v>
      </c>
      <c r="C50" s="253"/>
      <c r="D50" s="246">
        <v>1</v>
      </c>
      <c r="E50" s="245">
        <f t="shared" si="5"/>
        <v>0</v>
      </c>
    </row>
    <row r="51" spans="1:5">
      <c r="A51" s="28"/>
      <c r="B51" s="254" t="s">
        <v>41</v>
      </c>
      <c r="C51" s="253"/>
      <c r="D51" s="246">
        <v>1</v>
      </c>
      <c r="E51" s="245">
        <f t="shared" si="5"/>
        <v>0</v>
      </c>
    </row>
    <row r="52" spans="1:5">
      <c r="A52" s="28"/>
      <c r="B52" s="254" t="s">
        <v>42</v>
      </c>
      <c r="C52" s="253"/>
      <c r="D52" s="246">
        <v>1</v>
      </c>
      <c r="E52" s="245">
        <f t="shared" si="5"/>
        <v>0</v>
      </c>
    </row>
    <row r="53" spans="1:5">
      <c r="A53" s="28"/>
      <c r="B53" s="254" t="s">
        <v>43</v>
      </c>
      <c r="C53" s="253"/>
      <c r="D53" s="246">
        <v>1</v>
      </c>
      <c r="E53" s="245">
        <f t="shared" si="5"/>
        <v>0</v>
      </c>
    </row>
    <row r="54" spans="1:5">
      <c r="A54" s="28"/>
      <c r="B54" s="254" t="s">
        <v>44</v>
      </c>
      <c r="C54" s="253"/>
      <c r="D54" s="246">
        <v>1</v>
      </c>
      <c r="E54" s="245">
        <f t="shared" si="5"/>
        <v>0</v>
      </c>
    </row>
    <row r="55" spans="1:5">
      <c r="A55" s="28"/>
      <c r="B55" s="254" t="s">
        <v>45</v>
      </c>
      <c r="C55" s="255"/>
      <c r="D55" s="246">
        <v>1</v>
      </c>
      <c r="E55" s="245">
        <f t="shared" si="5"/>
        <v>0</v>
      </c>
    </row>
    <row r="56" spans="1:5">
      <c r="A56" s="28"/>
      <c r="B56" s="254" t="s">
        <v>46</v>
      </c>
      <c r="C56" s="253"/>
      <c r="D56" s="246">
        <v>1</v>
      </c>
      <c r="E56" s="245">
        <f t="shared" si="5"/>
        <v>0</v>
      </c>
    </row>
    <row r="57" spans="1:5">
      <c r="A57" s="28"/>
      <c r="B57" s="254" t="s">
        <v>47</v>
      </c>
      <c r="C57" s="253"/>
      <c r="D57" s="246">
        <v>1</v>
      </c>
      <c r="E57" s="245">
        <f t="shared" si="5"/>
        <v>0</v>
      </c>
    </row>
    <row r="58" spans="1:5">
      <c r="A58" s="28"/>
      <c r="B58" s="254" t="s">
        <v>48</v>
      </c>
      <c r="C58" s="253"/>
      <c r="D58" s="246">
        <v>1</v>
      </c>
      <c r="E58" s="245">
        <f t="shared" si="5"/>
        <v>0</v>
      </c>
    </row>
    <row r="59" spans="1:5">
      <c r="A59" s="28"/>
      <c r="B59" s="254" t="s">
        <v>49</v>
      </c>
      <c r="C59" s="253"/>
      <c r="D59" s="246">
        <v>1</v>
      </c>
      <c r="E59" s="245">
        <f t="shared" si="5"/>
        <v>0</v>
      </c>
    </row>
    <row r="60" spans="1:5">
      <c r="A60" s="28"/>
      <c r="B60" s="254" t="s">
        <v>50</v>
      </c>
      <c r="C60" s="253"/>
      <c r="D60" s="246">
        <v>1</v>
      </c>
      <c r="E60" s="245">
        <f t="shared" si="5"/>
        <v>0</v>
      </c>
    </row>
    <row r="61" spans="1:5">
      <c r="A61" s="28"/>
      <c r="B61" s="254" t="s">
        <v>51</v>
      </c>
      <c r="C61" s="253"/>
      <c r="D61" s="246">
        <v>1</v>
      </c>
      <c r="E61" s="245">
        <f t="shared" si="5"/>
        <v>0</v>
      </c>
    </row>
    <row r="62" spans="1:5">
      <c r="A62" s="28"/>
      <c r="B62" s="254" t="s">
        <v>52</v>
      </c>
      <c r="C62" s="253"/>
      <c r="D62" s="246">
        <v>1</v>
      </c>
      <c r="E62" s="245">
        <f t="shared" si="5"/>
        <v>0</v>
      </c>
    </row>
    <row r="63" spans="1:5">
      <c r="A63" s="28"/>
      <c r="B63" s="254" t="s">
        <v>53</v>
      </c>
      <c r="C63" s="253"/>
      <c r="D63" s="246">
        <v>1</v>
      </c>
      <c r="E63" s="245">
        <f t="shared" si="5"/>
        <v>0</v>
      </c>
    </row>
    <row r="64" spans="1:5">
      <c r="A64" s="28"/>
      <c r="B64" s="254" t="s">
        <v>54</v>
      </c>
      <c r="C64" s="253"/>
      <c r="D64" s="246">
        <v>1</v>
      </c>
      <c r="E64" s="245">
        <f t="shared" si="5"/>
        <v>0</v>
      </c>
    </row>
    <row r="65" spans="1:5">
      <c r="A65" s="28"/>
      <c r="B65" s="256" t="s">
        <v>55</v>
      </c>
      <c r="C65" s="253"/>
      <c r="D65" s="246">
        <v>1</v>
      </c>
      <c r="E65" s="245">
        <f t="shared" si="5"/>
        <v>0</v>
      </c>
    </row>
    <row r="66" spans="1:5">
      <c r="A66" s="28"/>
      <c r="B66" s="254" t="s">
        <v>56</v>
      </c>
      <c r="C66" s="253"/>
      <c r="D66" s="246">
        <v>1</v>
      </c>
      <c r="E66" s="245">
        <f t="shared" si="5"/>
        <v>0</v>
      </c>
    </row>
    <row r="67" spans="1:5">
      <c r="A67" s="28"/>
      <c r="B67" s="254" t="s">
        <v>57</v>
      </c>
      <c r="C67" s="255"/>
      <c r="D67" s="246">
        <v>1</v>
      </c>
      <c r="E67" s="245">
        <f t="shared" si="5"/>
        <v>0</v>
      </c>
    </row>
    <row r="68" spans="1:5">
      <c r="A68" s="28"/>
      <c r="B68" s="254" t="s">
        <v>58</v>
      </c>
      <c r="C68" s="257"/>
      <c r="D68" s="246">
        <v>1</v>
      </c>
      <c r="E68" s="245">
        <f t="shared" si="5"/>
        <v>0</v>
      </c>
    </row>
    <row r="69" spans="1:5">
      <c r="A69" s="258"/>
      <c r="B69" s="256" t="s">
        <v>59</v>
      </c>
      <c r="C69" s="255"/>
      <c r="D69" s="246">
        <v>1</v>
      </c>
      <c r="E69" s="245">
        <f t="shared" si="5"/>
        <v>0</v>
      </c>
    </row>
    <row r="70" spans="1:5">
      <c r="A70" s="258"/>
      <c r="B70" s="256" t="s">
        <v>60</v>
      </c>
      <c r="C70" s="257"/>
      <c r="D70" s="246">
        <v>1</v>
      </c>
      <c r="E70" s="245">
        <f t="shared" si="5"/>
        <v>0</v>
      </c>
    </row>
    <row r="71" spans="1:5">
      <c r="A71" s="258"/>
      <c r="B71" s="256" t="s">
        <v>61</v>
      </c>
      <c r="C71" s="257"/>
      <c r="D71" s="246">
        <v>1</v>
      </c>
      <c r="E71" s="245">
        <f t="shared" si="5"/>
        <v>0</v>
      </c>
    </row>
    <row r="72" spans="1:5" ht="26">
      <c r="A72" s="258"/>
      <c r="B72" s="256" t="s">
        <v>62</v>
      </c>
      <c r="C72" s="255"/>
      <c r="D72" s="246">
        <v>1</v>
      </c>
      <c r="E72" s="245">
        <f t="shared" si="5"/>
        <v>0</v>
      </c>
    </row>
    <row r="73" spans="1:5">
      <c r="A73" s="258"/>
      <c r="B73" s="256" t="s">
        <v>63</v>
      </c>
      <c r="C73" s="255"/>
      <c r="D73" s="246">
        <v>1</v>
      </c>
      <c r="E73" s="245">
        <f t="shared" si="5"/>
        <v>0</v>
      </c>
    </row>
    <row r="74" spans="1:5">
      <c r="A74" s="258"/>
      <c r="B74" s="256" t="s">
        <v>64</v>
      </c>
      <c r="C74" s="257"/>
      <c r="D74" s="246">
        <v>1</v>
      </c>
      <c r="E74" s="245">
        <f t="shared" si="5"/>
        <v>0</v>
      </c>
    </row>
    <row r="75" spans="1:5">
      <c r="A75" s="258"/>
      <c r="B75" s="256" t="s">
        <v>65</v>
      </c>
      <c r="C75" s="255"/>
      <c r="D75" s="246">
        <v>1</v>
      </c>
      <c r="E75" s="245">
        <f t="shared" si="5"/>
        <v>0</v>
      </c>
    </row>
    <row r="76" spans="1:5">
      <c r="A76" s="258"/>
      <c r="B76" s="256" t="s">
        <v>66</v>
      </c>
      <c r="C76" s="255"/>
      <c r="D76" s="246">
        <v>1</v>
      </c>
      <c r="E76" s="245">
        <f t="shared" si="5"/>
        <v>0</v>
      </c>
    </row>
    <row r="77" spans="1:5">
      <c r="A77" s="258"/>
      <c r="B77" s="256" t="s">
        <v>67</v>
      </c>
      <c r="C77" s="257"/>
      <c r="D77" s="246">
        <v>1</v>
      </c>
      <c r="E77" s="245">
        <f t="shared" si="5"/>
        <v>0</v>
      </c>
    </row>
    <row r="78" spans="1:5">
      <c r="A78" s="258"/>
      <c r="B78" s="256" t="s">
        <v>68</v>
      </c>
      <c r="C78" s="246"/>
      <c r="D78" s="246">
        <v>1</v>
      </c>
      <c r="E78" s="245">
        <f t="shared" si="5"/>
        <v>0</v>
      </c>
    </row>
    <row r="79" spans="1:5">
      <c r="A79" s="258"/>
      <c r="B79" s="256" t="s">
        <v>69</v>
      </c>
      <c r="C79" s="246"/>
      <c r="D79" s="246">
        <v>1</v>
      </c>
      <c r="E79" s="245">
        <f t="shared" si="5"/>
        <v>0</v>
      </c>
    </row>
    <row r="80" spans="1:5">
      <c r="A80" s="258"/>
      <c r="B80" s="259"/>
      <c r="C80" s="246"/>
      <c r="D80" s="246"/>
      <c r="E80" s="245"/>
    </row>
    <row r="81" spans="1:5">
      <c r="A81" s="260" t="s">
        <v>70</v>
      </c>
      <c r="B81" s="244"/>
      <c r="C81" s="246"/>
      <c r="D81" s="246"/>
      <c r="E81" s="245"/>
    </row>
    <row r="82" spans="1:5">
      <c r="A82" s="28"/>
      <c r="B82" s="244" t="s">
        <v>71</v>
      </c>
      <c r="C82" s="246"/>
      <c r="D82" s="246">
        <v>1</v>
      </c>
      <c r="E82" s="245">
        <f t="shared" ref="E82:E111" si="6">C82*D82</f>
        <v>0</v>
      </c>
    </row>
    <row r="83" spans="1:5">
      <c r="A83" s="28"/>
      <c r="B83" s="254" t="s">
        <v>72</v>
      </c>
      <c r="C83" s="246"/>
      <c r="D83" s="246">
        <v>1</v>
      </c>
      <c r="E83" s="245">
        <f t="shared" si="6"/>
        <v>0</v>
      </c>
    </row>
    <row r="84" spans="1:5">
      <c r="A84" s="28"/>
      <c r="B84" s="244" t="s">
        <v>73</v>
      </c>
      <c r="C84" s="246"/>
      <c r="D84" s="246">
        <v>1</v>
      </c>
      <c r="E84" s="245">
        <f t="shared" si="6"/>
        <v>0</v>
      </c>
    </row>
    <row r="85" spans="1:5">
      <c r="A85" s="28"/>
      <c r="B85" s="244" t="s">
        <v>74</v>
      </c>
      <c r="C85" s="246"/>
      <c r="D85" s="246">
        <v>1</v>
      </c>
      <c r="E85" s="245">
        <f t="shared" si="6"/>
        <v>0</v>
      </c>
    </row>
    <row r="86" spans="1:5">
      <c r="A86" s="28"/>
      <c r="B86" s="244" t="s">
        <v>75</v>
      </c>
      <c r="C86" s="246"/>
      <c r="D86" s="246">
        <v>1</v>
      </c>
      <c r="E86" s="245">
        <f t="shared" si="6"/>
        <v>0</v>
      </c>
    </row>
    <row r="87" spans="1:5">
      <c r="A87" s="28"/>
      <c r="B87" s="254" t="s">
        <v>76</v>
      </c>
      <c r="C87" s="246"/>
      <c r="D87" s="246">
        <v>1</v>
      </c>
      <c r="E87" s="245">
        <f t="shared" si="6"/>
        <v>0</v>
      </c>
    </row>
    <row r="88" spans="1:5">
      <c r="A88" s="28"/>
      <c r="B88" s="254" t="s">
        <v>77</v>
      </c>
      <c r="C88" s="261"/>
      <c r="D88" s="246">
        <v>1</v>
      </c>
      <c r="E88" s="245">
        <f t="shared" si="6"/>
        <v>0</v>
      </c>
    </row>
    <row r="89" spans="1:5">
      <c r="A89" s="28"/>
      <c r="B89" s="254" t="s">
        <v>78</v>
      </c>
      <c r="C89" s="246"/>
      <c r="D89" s="246">
        <v>1</v>
      </c>
      <c r="E89" s="245">
        <f t="shared" si="6"/>
        <v>0</v>
      </c>
    </row>
    <row r="90" spans="1:5">
      <c r="A90" s="28"/>
      <c r="B90" s="254" t="s">
        <v>79</v>
      </c>
      <c r="C90" s="246"/>
      <c r="D90" s="246">
        <v>1</v>
      </c>
      <c r="E90" s="245">
        <f t="shared" si="6"/>
        <v>0</v>
      </c>
    </row>
    <row r="91" spans="1:5">
      <c r="A91" s="28"/>
      <c r="B91" s="254" t="s">
        <v>80</v>
      </c>
      <c r="C91" s="246"/>
      <c r="D91" s="246">
        <v>1</v>
      </c>
      <c r="E91" s="245">
        <f t="shared" si="6"/>
        <v>0</v>
      </c>
    </row>
    <row r="92" spans="1:5">
      <c r="A92" s="28"/>
      <c r="B92" s="254" t="s">
        <v>81</v>
      </c>
      <c r="C92" s="246"/>
      <c r="D92" s="246">
        <v>1</v>
      </c>
      <c r="E92" s="245">
        <f t="shared" si="6"/>
        <v>0</v>
      </c>
    </row>
    <row r="93" spans="1:5">
      <c r="A93" s="28"/>
      <c r="B93" s="262" t="s">
        <v>82</v>
      </c>
      <c r="C93" s="246"/>
      <c r="D93" s="246">
        <v>1</v>
      </c>
      <c r="E93" s="245">
        <f t="shared" si="6"/>
        <v>0</v>
      </c>
    </row>
    <row r="94" spans="1:5">
      <c r="A94" s="28"/>
      <c r="B94" s="254" t="s">
        <v>83</v>
      </c>
      <c r="C94" s="246"/>
      <c r="D94" s="246">
        <v>1</v>
      </c>
      <c r="E94" s="245">
        <f t="shared" si="6"/>
        <v>0</v>
      </c>
    </row>
    <row r="95" spans="1:5">
      <c r="A95" s="28"/>
      <c r="B95" s="254" t="s">
        <v>84</v>
      </c>
      <c r="C95" s="246"/>
      <c r="D95" s="246">
        <v>1</v>
      </c>
      <c r="E95" s="245">
        <f t="shared" si="6"/>
        <v>0</v>
      </c>
    </row>
    <row r="96" spans="1:5">
      <c r="A96" s="28"/>
      <c r="B96" s="254" t="s">
        <v>85</v>
      </c>
      <c r="C96" s="246"/>
      <c r="D96" s="246">
        <v>1</v>
      </c>
      <c r="E96" s="245">
        <f t="shared" si="6"/>
        <v>0</v>
      </c>
    </row>
    <row r="97" spans="1:5">
      <c r="A97" s="28"/>
      <c r="B97" s="254" t="s">
        <v>86</v>
      </c>
      <c r="C97" s="246"/>
      <c r="D97" s="246">
        <v>1</v>
      </c>
      <c r="E97" s="245">
        <f t="shared" si="6"/>
        <v>0</v>
      </c>
    </row>
    <row r="98" spans="1:5">
      <c r="A98" s="28"/>
      <c r="B98" s="254" t="s">
        <v>87</v>
      </c>
      <c r="C98" s="246"/>
      <c r="D98" s="246">
        <v>1</v>
      </c>
      <c r="E98" s="245">
        <f t="shared" si="6"/>
        <v>0</v>
      </c>
    </row>
    <row r="99" spans="1:5">
      <c r="A99" s="28"/>
      <c r="B99" s="254" t="s">
        <v>88</v>
      </c>
      <c r="C99" s="246"/>
      <c r="D99" s="246">
        <v>1</v>
      </c>
      <c r="E99" s="245">
        <f t="shared" si="6"/>
        <v>0</v>
      </c>
    </row>
    <row r="100" spans="1:5">
      <c r="A100" s="142"/>
      <c r="B100" s="254" t="s">
        <v>89</v>
      </c>
      <c r="C100" s="246"/>
      <c r="D100" s="246">
        <v>1</v>
      </c>
      <c r="E100" s="245">
        <f t="shared" si="6"/>
        <v>0</v>
      </c>
    </row>
    <row r="101" spans="1:5">
      <c r="A101" s="142"/>
      <c r="B101" s="254" t="s">
        <v>90</v>
      </c>
      <c r="C101" s="246"/>
      <c r="D101" s="246">
        <v>1</v>
      </c>
      <c r="E101" s="245">
        <f t="shared" si="6"/>
        <v>0</v>
      </c>
    </row>
    <row r="102" spans="1:5">
      <c r="A102" s="142"/>
      <c r="B102" s="254" t="s">
        <v>91</v>
      </c>
      <c r="C102" s="246"/>
      <c r="D102" s="246">
        <v>1</v>
      </c>
      <c r="E102" s="245">
        <f t="shared" si="6"/>
        <v>0</v>
      </c>
    </row>
    <row r="103" spans="1:5">
      <c r="A103" s="142"/>
      <c r="B103" s="254" t="s">
        <v>92</v>
      </c>
      <c r="C103" s="246"/>
      <c r="D103" s="246">
        <v>1</v>
      </c>
      <c r="E103" s="245">
        <f t="shared" si="6"/>
        <v>0</v>
      </c>
    </row>
    <row r="104" spans="1:5">
      <c r="A104" s="142"/>
      <c r="B104" s="254" t="s">
        <v>93</v>
      </c>
      <c r="C104" s="246"/>
      <c r="D104" s="246">
        <v>1</v>
      </c>
      <c r="E104" s="245">
        <f t="shared" si="6"/>
        <v>0</v>
      </c>
    </row>
    <row r="105" spans="1:5">
      <c r="A105" s="142"/>
      <c r="B105" s="254" t="s">
        <v>94</v>
      </c>
      <c r="C105" s="246"/>
      <c r="D105" s="246">
        <v>1</v>
      </c>
      <c r="E105" s="245">
        <f t="shared" si="6"/>
        <v>0</v>
      </c>
    </row>
    <row r="106" spans="1:5">
      <c r="A106" s="142"/>
      <c r="B106" s="254" t="s">
        <v>95</v>
      </c>
      <c r="C106" s="246"/>
      <c r="D106" s="246">
        <v>1</v>
      </c>
      <c r="E106" s="245">
        <f t="shared" si="6"/>
        <v>0</v>
      </c>
    </row>
    <row r="107" spans="1:5">
      <c r="A107" s="28"/>
      <c r="B107" s="254" t="s">
        <v>96</v>
      </c>
      <c r="C107" s="246"/>
      <c r="D107" s="246">
        <v>1</v>
      </c>
      <c r="E107" s="245">
        <f t="shared" si="6"/>
        <v>0</v>
      </c>
    </row>
    <row r="108" spans="1:5">
      <c r="A108" s="28"/>
      <c r="B108" s="254" t="s">
        <v>97</v>
      </c>
      <c r="C108" s="246"/>
      <c r="D108" s="246">
        <v>1</v>
      </c>
      <c r="E108" s="245">
        <f t="shared" si="6"/>
        <v>0</v>
      </c>
    </row>
    <row r="109" spans="1:5">
      <c r="A109" s="28"/>
      <c r="B109" s="254" t="s">
        <v>98</v>
      </c>
      <c r="C109" s="246"/>
      <c r="D109" s="246">
        <v>1</v>
      </c>
      <c r="E109" s="245">
        <f t="shared" si="6"/>
        <v>0</v>
      </c>
    </row>
    <row r="110" spans="1:5">
      <c r="A110" s="28"/>
      <c r="B110" s="254" t="s">
        <v>99</v>
      </c>
      <c r="C110" s="246"/>
      <c r="D110" s="246">
        <v>1</v>
      </c>
      <c r="E110" s="245">
        <f t="shared" si="6"/>
        <v>0</v>
      </c>
    </row>
    <row r="111" spans="1:5">
      <c r="A111" s="28"/>
      <c r="B111" s="234" t="s">
        <v>100</v>
      </c>
      <c r="C111" s="246"/>
      <c r="D111" s="246">
        <v>1</v>
      </c>
      <c r="E111" s="245">
        <f t="shared" si="6"/>
        <v>0</v>
      </c>
    </row>
    <row r="112" spans="1:5">
      <c r="A112" s="28"/>
      <c r="B112" s="254"/>
      <c r="C112" s="246"/>
      <c r="D112" s="246"/>
      <c r="E112" s="245"/>
    </row>
    <row r="113" spans="1:5" ht="13.5">
      <c r="A113" s="260" t="s">
        <v>101</v>
      </c>
      <c r="B113" s="244"/>
      <c r="C113" s="246"/>
      <c r="D113" s="246"/>
      <c r="E113" s="245"/>
    </row>
    <row r="114" spans="1:5">
      <c r="A114" s="150"/>
      <c r="B114" s="244" t="s">
        <v>102</v>
      </c>
      <c r="C114" s="246"/>
      <c r="D114" s="246">
        <v>1</v>
      </c>
      <c r="E114" s="245">
        <f t="shared" ref="E114:E124" si="7">C114*D114</f>
        <v>0</v>
      </c>
    </row>
    <row r="115" spans="1:5">
      <c r="A115" s="150"/>
      <c r="B115" s="244" t="s">
        <v>103</v>
      </c>
      <c r="C115" s="246"/>
      <c r="D115" s="246">
        <v>1</v>
      </c>
      <c r="E115" s="245">
        <f t="shared" si="7"/>
        <v>0</v>
      </c>
    </row>
    <row r="116" spans="1:5">
      <c r="A116" s="150"/>
      <c r="B116" s="244" t="s">
        <v>104</v>
      </c>
      <c r="C116" s="246"/>
      <c r="D116" s="246">
        <v>1</v>
      </c>
      <c r="E116" s="245">
        <f t="shared" si="7"/>
        <v>0</v>
      </c>
    </row>
    <row r="117" spans="1:5">
      <c r="A117" s="150"/>
      <c r="B117" s="244" t="s">
        <v>105</v>
      </c>
      <c r="C117" s="246"/>
      <c r="D117" s="246">
        <v>1</v>
      </c>
      <c r="E117" s="245">
        <f t="shared" si="7"/>
        <v>0</v>
      </c>
    </row>
    <row r="118" spans="1:5">
      <c r="A118" s="28"/>
      <c r="B118" s="263" t="s">
        <v>106</v>
      </c>
      <c r="C118" s="246"/>
      <c r="D118" s="246">
        <v>1</v>
      </c>
      <c r="E118" s="245">
        <f t="shared" si="7"/>
        <v>0</v>
      </c>
    </row>
    <row r="119" spans="1:5">
      <c r="A119" s="150"/>
      <c r="B119" s="263" t="s">
        <v>107</v>
      </c>
      <c r="C119" s="246"/>
      <c r="D119" s="246">
        <v>1</v>
      </c>
      <c r="E119" s="245">
        <f t="shared" si="7"/>
        <v>0</v>
      </c>
    </row>
    <row r="120" spans="1:5">
      <c r="A120" s="28"/>
      <c r="B120" s="263" t="s">
        <v>108</v>
      </c>
      <c r="C120" s="246"/>
      <c r="D120" s="246">
        <v>1</v>
      </c>
      <c r="E120" s="245">
        <f t="shared" si="7"/>
        <v>0</v>
      </c>
    </row>
    <row r="121" spans="1:5">
      <c r="A121" s="28"/>
      <c r="B121" s="263" t="s">
        <v>109</v>
      </c>
      <c r="C121" s="246"/>
      <c r="D121" s="246">
        <v>1</v>
      </c>
      <c r="E121" s="245">
        <f t="shared" si="7"/>
        <v>0</v>
      </c>
    </row>
    <row r="122" spans="1:5">
      <c r="A122" s="150"/>
      <c r="B122" s="263" t="s">
        <v>110</v>
      </c>
      <c r="C122" s="246"/>
      <c r="D122" s="246">
        <v>1</v>
      </c>
      <c r="E122" s="245">
        <f t="shared" si="7"/>
        <v>0</v>
      </c>
    </row>
    <row r="123" spans="1:5">
      <c r="A123" s="150"/>
      <c r="B123" s="263" t="s">
        <v>111</v>
      </c>
      <c r="C123" s="246"/>
      <c r="D123" s="246">
        <v>1</v>
      </c>
      <c r="E123" s="245">
        <f t="shared" si="7"/>
        <v>0</v>
      </c>
    </row>
    <row r="124" spans="1:5" ht="26">
      <c r="A124" s="28"/>
      <c r="B124" s="264" t="s">
        <v>112</v>
      </c>
      <c r="C124" s="246"/>
      <c r="D124" s="246">
        <v>1</v>
      </c>
      <c r="E124" s="245">
        <f t="shared" si="7"/>
        <v>0</v>
      </c>
    </row>
    <row r="125" spans="1:5">
      <c r="A125" s="172"/>
      <c r="B125" s="244"/>
      <c r="C125" s="246"/>
      <c r="D125" s="261"/>
      <c r="E125" s="245"/>
    </row>
    <row r="126" spans="1:5" ht="13.5">
      <c r="A126" s="249" t="s">
        <v>113</v>
      </c>
      <c r="B126" s="244"/>
      <c r="C126" s="246"/>
      <c r="D126" s="246"/>
      <c r="E126" s="245"/>
    </row>
    <row r="127" spans="1:5">
      <c r="A127" s="28"/>
      <c r="B127" s="262" t="s">
        <v>114</v>
      </c>
      <c r="C127" s="246"/>
      <c r="D127" s="246">
        <v>1</v>
      </c>
      <c r="E127" s="245">
        <f t="shared" ref="E127:E130" si="8">C127*D127</f>
        <v>0</v>
      </c>
    </row>
    <row r="128" spans="1:5">
      <c r="A128" s="28"/>
      <c r="B128" s="262" t="s">
        <v>115</v>
      </c>
      <c r="C128" s="246"/>
      <c r="D128" s="246">
        <v>1</v>
      </c>
      <c r="E128" s="245">
        <f t="shared" si="8"/>
        <v>0</v>
      </c>
    </row>
    <row r="129" spans="1:5">
      <c r="A129" s="28"/>
      <c r="B129" s="262" t="s">
        <v>116</v>
      </c>
      <c r="C129" s="246"/>
      <c r="D129" s="246">
        <v>1</v>
      </c>
      <c r="E129" s="245">
        <f t="shared" si="8"/>
        <v>0</v>
      </c>
    </row>
    <row r="130" spans="1:5">
      <c r="A130" s="28"/>
      <c r="B130" s="244" t="s">
        <v>117</v>
      </c>
      <c r="C130" s="246"/>
      <c r="D130" s="246">
        <v>1</v>
      </c>
      <c r="E130" s="245">
        <f t="shared" si="8"/>
        <v>0</v>
      </c>
    </row>
    <row r="131" spans="1:5">
      <c r="A131" s="28"/>
      <c r="B131" s="244"/>
      <c r="C131" s="246"/>
      <c r="D131" s="246"/>
      <c r="E131" s="245"/>
    </row>
    <row r="132" spans="1:5" ht="13.5">
      <c r="A132" s="249" t="s">
        <v>118</v>
      </c>
      <c r="B132" s="244"/>
      <c r="C132" s="246"/>
      <c r="D132" s="246"/>
      <c r="E132" s="245"/>
    </row>
    <row r="133" spans="1:5">
      <c r="A133" s="28"/>
      <c r="B133" s="244" t="s">
        <v>119</v>
      </c>
      <c r="C133" s="246"/>
      <c r="D133" s="246">
        <v>1</v>
      </c>
      <c r="E133" s="245">
        <f t="shared" ref="E133:E134" si="9">C133*D133</f>
        <v>0</v>
      </c>
    </row>
    <row r="134" spans="1:5">
      <c r="A134" s="28"/>
      <c r="B134" s="244" t="s">
        <v>191</v>
      </c>
      <c r="C134" s="245"/>
      <c r="D134" s="246">
        <v>1</v>
      </c>
      <c r="E134" s="245">
        <f t="shared" si="9"/>
        <v>0</v>
      </c>
    </row>
    <row r="135" spans="1:5">
      <c r="A135" s="28"/>
      <c r="B135" s="244"/>
      <c r="C135" s="246"/>
      <c r="D135" s="246"/>
      <c r="E135" s="245"/>
    </row>
    <row r="136" spans="1:5" ht="13.5">
      <c r="A136" s="249" t="s">
        <v>120</v>
      </c>
      <c r="B136" s="244"/>
      <c r="C136" s="246"/>
      <c r="D136" s="246"/>
      <c r="E136" s="245"/>
    </row>
    <row r="137" spans="1:5">
      <c r="A137" s="28"/>
      <c r="B137" s="244" t="s">
        <v>121</v>
      </c>
      <c r="C137" s="246"/>
      <c r="D137" s="246">
        <v>1</v>
      </c>
      <c r="E137" s="245">
        <f t="shared" ref="E137" si="10">C137*D137</f>
        <v>0</v>
      </c>
    </row>
    <row r="138" spans="1:5">
      <c r="A138" s="28"/>
      <c r="B138" s="265" t="s">
        <v>122</v>
      </c>
      <c r="C138" s="246"/>
      <c r="D138" s="246"/>
      <c r="E138" s="245">
        <f t="shared" ref="E138" si="11">C138*D138/1000</f>
        <v>0</v>
      </c>
    </row>
    <row r="139" spans="1:5">
      <c r="A139" s="28"/>
      <c r="B139" s="244" t="s">
        <v>123</v>
      </c>
      <c r="C139" s="246"/>
      <c r="D139" s="246">
        <v>1</v>
      </c>
      <c r="E139" s="245">
        <f t="shared" ref="E139:E166" si="12">C139*D139</f>
        <v>0</v>
      </c>
    </row>
    <row r="140" spans="1:5">
      <c r="A140" s="28"/>
      <c r="B140" s="244" t="s">
        <v>124</v>
      </c>
      <c r="C140" s="246"/>
      <c r="D140" s="246">
        <v>1</v>
      </c>
      <c r="E140" s="245">
        <f t="shared" si="12"/>
        <v>0</v>
      </c>
    </row>
    <row r="141" spans="1:5">
      <c r="A141" s="28"/>
      <c r="B141" s="244" t="s">
        <v>125</v>
      </c>
      <c r="C141" s="246"/>
      <c r="D141" s="246">
        <v>1</v>
      </c>
      <c r="E141" s="245">
        <f t="shared" si="12"/>
        <v>0</v>
      </c>
    </row>
    <row r="142" spans="1:5">
      <c r="A142" s="28"/>
      <c r="B142" s="244" t="s">
        <v>126</v>
      </c>
      <c r="C142" s="246"/>
      <c r="D142" s="246">
        <v>1</v>
      </c>
      <c r="E142" s="245">
        <f t="shared" si="12"/>
        <v>0</v>
      </c>
    </row>
    <row r="143" spans="1:5">
      <c r="A143" s="28"/>
      <c r="B143" s="244" t="s">
        <v>127</v>
      </c>
      <c r="C143" s="246"/>
      <c r="D143" s="246">
        <v>1</v>
      </c>
      <c r="E143" s="245">
        <f t="shared" si="12"/>
        <v>0</v>
      </c>
    </row>
    <row r="144" spans="1:5">
      <c r="A144" s="28"/>
      <c r="B144" s="244" t="s">
        <v>128</v>
      </c>
      <c r="C144" s="246"/>
      <c r="D144" s="246">
        <v>1</v>
      </c>
      <c r="E144" s="245">
        <f t="shared" si="12"/>
        <v>0</v>
      </c>
    </row>
    <row r="145" spans="1:5">
      <c r="A145" s="28"/>
      <c r="B145" s="244" t="s">
        <v>129</v>
      </c>
      <c r="C145" s="246"/>
      <c r="D145" s="246">
        <v>1</v>
      </c>
      <c r="E145" s="245">
        <f t="shared" si="12"/>
        <v>0</v>
      </c>
    </row>
    <row r="146" spans="1:5">
      <c r="A146" s="28"/>
      <c r="B146" s="244" t="s">
        <v>130</v>
      </c>
      <c r="C146" s="246"/>
      <c r="D146" s="246">
        <v>1</v>
      </c>
      <c r="E146" s="245">
        <f t="shared" si="12"/>
        <v>0</v>
      </c>
    </row>
    <row r="147" spans="1:5">
      <c r="A147" s="172"/>
      <c r="B147" s="244" t="s">
        <v>131</v>
      </c>
      <c r="C147" s="246"/>
      <c r="D147" s="246">
        <v>1</v>
      </c>
      <c r="E147" s="245">
        <f t="shared" si="12"/>
        <v>0</v>
      </c>
    </row>
    <row r="148" spans="1:5">
      <c r="A148" s="28"/>
      <c r="B148" s="244" t="s">
        <v>132</v>
      </c>
      <c r="C148" s="246"/>
      <c r="D148" s="246">
        <v>1</v>
      </c>
      <c r="E148" s="245">
        <f t="shared" si="12"/>
        <v>0</v>
      </c>
    </row>
    <row r="149" spans="1:5">
      <c r="A149" s="172"/>
      <c r="B149" s="244" t="s">
        <v>133</v>
      </c>
      <c r="C149" s="246"/>
      <c r="D149" s="246">
        <v>1</v>
      </c>
      <c r="E149" s="245">
        <f t="shared" si="12"/>
        <v>0</v>
      </c>
    </row>
    <row r="150" spans="1:5">
      <c r="A150" s="172"/>
      <c r="B150" s="244" t="s">
        <v>134</v>
      </c>
      <c r="C150" s="246"/>
      <c r="D150" s="246">
        <v>1</v>
      </c>
      <c r="E150" s="245">
        <f t="shared" si="12"/>
        <v>0</v>
      </c>
    </row>
    <row r="151" spans="1:5">
      <c r="A151" s="172"/>
      <c r="B151" s="244" t="s">
        <v>135</v>
      </c>
      <c r="C151" s="246"/>
      <c r="D151" s="246">
        <v>1</v>
      </c>
      <c r="E151" s="245">
        <f t="shared" si="12"/>
        <v>0</v>
      </c>
    </row>
    <row r="152" spans="1:5">
      <c r="A152" s="172"/>
      <c r="B152" s="244" t="s">
        <v>136</v>
      </c>
      <c r="C152" s="246"/>
      <c r="D152" s="246">
        <v>1</v>
      </c>
      <c r="E152" s="245">
        <f t="shared" si="12"/>
        <v>0</v>
      </c>
    </row>
    <row r="153" spans="1:5">
      <c r="A153" s="172"/>
      <c r="B153" s="244" t="s">
        <v>137</v>
      </c>
      <c r="C153" s="246"/>
      <c r="D153" s="246">
        <v>1</v>
      </c>
      <c r="E153" s="245">
        <f t="shared" si="12"/>
        <v>0</v>
      </c>
    </row>
    <row r="154" spans="1:5">
      <c r="A154" s="172"/>
      <c r="B154" s="244" t="s">
        <v>138</v>
      </c>
      <c r="C154" s="246"/>
      <c r="D154" s="246">
        <v>1</v>
      </c>
      <c r="E154" s="245">
        <f t="shared" si="12"/>
        <v>0</v>
      </c>
    </row>
    <row r="155" spans="1:5">
      <c r="A155" s="28"/>
      <c r="B155" s="244" t="s">
        <v>139</v>
      </c>
      <c r="C155" s="246"/>
      <c r="D155" s="246">
        <v>1</v>
      </c>
      <c r="E155" s="245">
        <f t="shared" si="12"/>
        <v>0</v>
      </c>
    </row>
    <row r="156" spans="1:5">
      <c r="A156" s="172"/>
      <c r="B156" s="244" t="s">
        <v>140</v>
      </c>
      <c r="C156" s="246"/>
      <c r="D156" s="246">
        <v>1</v>
      </c>
      <c r="E156" s="245">
        <f t="shared" si="12"/>
        <v>0</v>
      </c>
    </row>
    <row r="157" spans="1:5">
      <c r="A157" s="28"/>
      <c r="B157" s="244" t="s">
        <v>141</v>
      </c>
      <c r="C157" s="246"/>
      <c r="D157" s="246">
        <v>1</v>
      </c>
      <c r="E157" s="245">
        <f t="shared" si="12"/>
        <v>0</v>
      </c>
    </row>
    <row r="158" spans="1:5" ht="26">
      <c r="A158" s="28"/>
      <c r="B158" s="266" t="s">
        <v>142</v>
      </c>
      <c r="C158" s="246"/>
      <c r="D158" s="246">
        <v>1</v>
      </c>
      <c r="E158" s="245">
        <f t="shared" si="12"/>
        <v>0</v>
      </c>
    </row>
    <row r="159" spans="1:5">
      <c r="A159" s="28"/>
      <c r="B159" s="244" t="s">
        <v>143</v>
      </c>
      <c r="C159" s="245"/>
      <c r="D159" s="246">
        <v>1</v>
      </c>
      <c r="E159" s="245">
        <f t="shared" si="12"/>
        <v>0</v>
      </c>
    </row>
    <row r="160" spans="1:5">
      <c r="A160" s="28"/>
      <c r="B160" s="267" t="s">
        <v>144</v>
      </c>
      <c r="C160" s="246"/>
      <c r="D160" s="246">
        <v>1</v>
      </c>
      <c r="E160" s="245">
        <f t="shared" si="12"/>
        <v>0</v>
      </c>
    </row>
    <row r="161" spans="1:5">
      <c r="A161" s="28"/>
      <c r="B161" s="267" t="s">
        <v>145</v>
      </c>
      <c r="C161" s="246"/>
      <c r="D161" s="246">
        <v>1</v>
      </c>
      <c r="E161" s="245">
        <f t="shared" si="12"/>
        <v>0</v>
      </c>
    </row>
    <row r="162" spans="1:5">
      <c r="A162" s="28"/>
      <c r="B162" s="267" t="s">
        <v>146</v>
      </c>
      <c r="C162" s="246"/>
      <c r="D162" s="246">
        <v>1</v>
      </c>
      <c r="E162" s="245">
        <f t="shared" si="12"/>
        <v>0</v>
      </c>
    </row>
    <row r="163" spans="1:5">
      <c r="A163" s="28"/>
      <c r="B163" s="267" t="s">
        <v>147</v>
      </c>
      <c r="C163" s="246"/>
      <c r="D163" s="246">
        <v>1</v>
      </c>
      <c r="E163" s="245">
        <f t="shared" si="12"/>
        <v>0</v>
      </c>
    </row>
    <row r="164" spans="1:5">
      <c r="A164" s="28"/>
      <c r="B164" s="267" t="s">
        <v>148</v>
      </c>
      <c r="C164" s="246"/>
      <c r="D164" s="246">
        <v>1</v>
      </c>
      <c r="E164" s="245">
        <f t="shared" si="12"/>
        <v>0</v>
      </c>
    </row>
    <row r="165" spans="1:5">
      <c r="A165" s="28"/>
      <c r="B165" s="267" t="s">
        <v>149</v>
      </c>
      <c r="C165" s="246"/>
      <c r="D165" s="246">
        <v>1</v>
      </c>
      <c r="E165" s="245">
        <f t="shared" si="12"/>
        <v>0</v>
      </c>
    </row>
    <row r="166" spans="1:5">
      <c r="A166" s="172"/>
      <c r="B166" s="244" t="s">
        <v>150</v>
      </c>
      <c r="C166" s="246"/>
      <c r="D166" s="246">
        <v>1</v>
      </c>
      <c r="E166" s="245">
        <f t="shared" si="12"/>
        <v>0</v>
      </c>
    </row>
    <row r="167" spans="1:5">
      <c r="A167" s="172"/>
      <c r="B167" s="244"/>
      <c r="C167" s="246"/>
      <c r="D167" s="246"/>
      <c r="E167" s="245"/>
    </row>
    <row r="168" spans="1:5">
      <c r="A168" s="249" t="s">
        <v>151</v>
      </c>
      <c r="B168" s="244"/>
      <c r="C168" s="246"/>
      <c r="D168" s="246"/>
      <c r="E168" s="245"/>
    </row>
    <row r="169" spans="1:5" ht="13.5">
      <c r="A169" s="249"/>
      <c r="B169" s="251" t="s">
        <v>152</v>
      </c>
      <c r="C169" s="246"/>
      <c r="D169" s="246"/>
      <c r="E169" s="245"/>
    </row>
    <row r="170" spans="1:5">
      <c r="A170" s="28"/>
      <c r="B170" s="33" t="s">
        <v>153</v>
      </c>
      <c r="C170" s="245"/>
      <c r="D170" s="246">
        <v>1</v>
      </c>
      <c r="E170" s="245">
        <f t="shared" ref="E170:E183" si="13">C170*D170</f>
        <v>0</v>
      </c>
    </row>
    <row r="171" spans="1:5">
      <c r="A171" s="28"/>
      <c r="B171" s="33" t="s">
        <v>154</v>
      </c>
      <c r="C171" s="245"/>
      <c r="D171" s="246">
        <v>1</v>
      </c>
      <c r="E171" s="245">
        <f t="shared" si="13"/>
        <v>0</v>
      </c>
    </row>
    <row r="172" spans="1:5">
      <c r="A172" s="28"/>
      <c r="B172" s="36" t="s">
        <v>155</v>
      </c>
      <c r="C172" s="245"/>
      <c r="D172" s="246">
        <v>1</v>
      </c>
      <c r="E172" s="245">
        <f t="shared" si="13"/>
        <v>0</v>
      </c>
    </row>
    <row r="173" spans="1:5">
      <c r="A173" s="28"/>
      <c r="B173" s="33" t="s">
        <v>156</v>
      </c>
      <c r="C173" s="245"/>
      <c r="D173" s="246">
        <v>1</v>
      </c>
      <c r="E173" s="245">
        <f t="shared" si="13"/>
        <v>0</v>
      </c>
    </row>
    <row r="174" spans="1:5">
      <c r="A174" s="28"/>
      <c r="B174" s="265" t="s">
        <v>157</v>
      </c>
      <c r="C174" s="245"/>
      <c r="D174" s="246">
        <v>1</v>
      </c>
      <c r="E174" s="245">
        <f t="shared" si="13"/>
        <v>0</v>
      </c>
    </row>
    <row r="175" spans="1:5">
      <c r="A175" s="28"/>
      <c r="B175" s="265" t="s">
        <v>158</v>
      </c>
      <c r="C175" s="245"/>
      <c r="D175" s="246">
        <v>1</v>
      </c>
      <c r="E175" s="245">
        <f t="shared" si="13"/>
        <v>0</v>
      </c>
    </row>
    <row r="176" spans="1:5">
      <c r="A176" s="28"/>
      <c r="B176" s="265" t="s">
        <v>159</v>
      </c>
      <c r="C176" s="245"/>
      <c r="D176" s="246">
        <v>1</v>
      </c>
      <c r="E176" s="245">
        <f t="shared" si="13"/>
        <v>0</v>
      </c>
    </row>
    <row r="177" spans="1:5">
      <c r="A177" s="28"/>
      <c r="B177" s="265" t="s">
        <v>160</v>
      </c>
      <c r="C177" s="245"/>
      <c r="D177" s="246">
        <v>1</v>
      </c>
      <c r="E177" s="245">
        <f t="shared" si="13"/>
        <v>0</v>
      </c>
    </row>
    <row r="178" spans="1:5">
      <c r="A178" s="28"/>
      <c r="B178" s="244"/>
      <c r="C178" s="246"/>
      <c r="D178" s="246"/>
      <c r="E178" s="245"/>
    </row>
    <row r="179" spans="1:5">
      <c r="A179" s="28"/>
      <c r="B179" s="244" t="s">
        <v>161</v>
      </c>
      <c r="C179" s="246"/>
      <c r="D179" s="246">
        <v>1</v>
      </c>
      <c r="E179" s="245">
        <f t="shared" si="13"/>
        <v>0</v>
      </c>
    </row>
    <row r="180" spans="1:5">
      <c r="A180" s="28"/>
      <c r="B180" s="244" t="s">
        <v>162</v>
      </c>
      <c r="C180" s="246"/>
      <c r="D180" s="246">
        <v>1</v>
      </c>
      <c r="E180" s="245">
        <f t="shared" si="13"/>
        <v>0</v>
      </c>
    </row>
    <row r="181" spans="1:5">
      <c r="A181" s="28"/>
      <c r="B181" s="244" t="s">
        <v>163</v>
      </c>
      <c r="C181" s="246"/>
      <c r="D181" s="246">
        <v>1</v>
      </c>
      <c r="E181" s="245">
        <f t="shared" si="13"/>
        <v>0</v>
      </c>
    </row>
    <row r="182" spans="1:5">
      <c r="A182" s="172"/>
      <c r="B182" s="244" t="s">
        <v>164</v>
      </c>
      <c r="C182" s="246"/>
      <c r="D182" s="246">
        <v>1</v>
      </c>
      <c r="E182" s="245">
        <f t="shared" si="13"/>
        <v>0</v>
      </c>
    </row>
    <row r="183" spans="1:5">
      <c r="A183" s="28"/>
      <c r="B183" s="244" t="s">
        <v>165</v>
      </c>
      <c r="C183" s="246"/>
      <c r="D183" s="246">
        <v>1</v>
      </c>
      <c r="E183" s="245">
        <f t="shared" si="13"/>
        <v>0</v>
      </c>
    </row>
    <row r="184" spans="1:5">
      <c r="A184" s="269"/>
      <c r="B184" s="270"/>
      <c r="C184" s="271"/>
      <c r="D184" s="271"/>
      <c r="E184" s="271"/>
    </row>
  </sheetData>
  <mergeCells count="9">
    <mergeCell ref="A1:E1"/>
    <mergeCell ref="A2:E2"/>
    <mergeCell ref="A3:E3"/>
    <mergeCell ref="A11:B11"/>
    <mergeCell ref="C5:C10"/>
    <mergeCell ref="D5:D10"/>
    <mergeCell ref="E5:E10"/>
    <mergeCell ref="A5:B7"/>
    <mergeCell ref="A8:B9"/>
  </mergeCells>
  <pageMargins left="0.69930555555555596" right="0.69930555555555596" top="0.75" bottom="0.75" header="0.3" footer="0.3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E184"/>
  <sheetViews>
    <sheetView topLeftCell="A21" zoomScale="74" zoomScaleNormal="140" workbookViewId="0">
      <selection activeCell="A4" sqref="A4"/>
    </sheetView>
  </sheetViews>
  <sheetFormatPr defaultColWidth="9.1796875" defaultRowHeight="13"/>
  <cols>
    <col min="1" max="1" width="3.7265625" style="234" customWidth="1"/>
    <col min="2" max="2" width="31.453125" style="234" customWidth="1"/>
    <col min="3" max="3" width="13.7265625" style="234" customWidth="1"/>
    <col min="4" max="4" width="11.26953125" style="234" customWidth="1"/>
    <col min="5" max="5" width="17.453125" style="234" customWidth="1"/>
    <col min="6" max="16384" width="9.1796875" style="234"/>
  </cols>
  <sheetData>
    <row r="1" spans="1:5">
      <c r="A1" s="476" t="s">
        <v>192</v>
      </c>
      <c r="B1" s="476"/>
      <c r="C1" s="476"/>
      <c r="D1" s="476"/>
      <c r="E1" s="476"/>
    </row>
    <row r="2" spans="1:5" ht="13.5">
      <c r="A2" s="476" t="s">
        <v>1</v>
      </c>
      <c r="B2" s="476"/>
      <c r="C2" s="476"/>
      <c r="D2" s="476"/>
      <c r="E2" s="476"/>
    </row>
    <row r="3" spans="1:5">
      <c r="A3" s="476" t="s">
        <v>579</v>
      </c>
      <c r="B3" s="476"/>
      <c r="C3" s="476"/>
      <c r="D3" s="476"/>
      <c r="E3" s="476"/>
    </row>
    <row r="5" spans="1:5">
      <c r="A5" s="505" t="s">
        <v>2</v>
      </c>
      <c r="B5" s="506"/>
      <c r="C5" s="501" t="s">
        <v>187</v>
      </c>
      <c r="D5" s="509" t="s">
        <v>193</v>
      </c>
      <c r="E5" s="504" t="s">
        <v>448</v>
      </c>
    </row>
    <row r="6" spans="1:5">
      <c r="A6" s="507"/>
      <c r="B6" s="507"/>
      <c r="C6" s="502"/>
      <c r="D6" s="510"/>
      <c r="E6" s="502"/>
    </row>
    <row r="7" spans="1:5">
      <c r="A7" s="507"/>
      <c r="B7" s="507"/>
      <c r="C7" s="502"/>
      <c r="D7" s="510"/>
      <c r="E7" s="502"/>
    </row>
    <row r="8" spans="1:5">
      <c r="A8" s="508" t="s">
        <v>5</v>
      </c>
      <c r="B8" s="508"/>
      <c r="C8" s="502"/>
      <c r="D8" s="510"/>
      <c r="E8" s="502"/>
    </row>
    <row r="9" spans="1:5">
      <c r="A9" s="508"/>
      <c r="B9" s="508"/>
      <c r="C9" s="502"/>
      <c r="D9" s="510"/>
      <c r="E9" s="502"/>
    </row>
    <row r="10" spans="1:5">
      <c r="A10" s="235"/>
      <c r="B10" s="235"/>
      <c r="C10" s="503"/>
      <c r="D10" s="511"/>
      <c r="E10" s="503"/>
    </row>
    <row r="11" spans="1:5">
      <c r="A11" s="475">
        <v>-1</v>
      </c>
      <c r="B11" s="475"/>
      <c r="C11" s="313" t="s">
        <v>188</v>
      </c>
      <c r="D11" s="313" t="s">
        <v>189</v>
      </c>
      <c r="E11" s="313" t="s">
        <v>190</v>
      </c>
    </row>
    <row r="12" spans="1:5" ht="13.5">
      <c r="A12" s="236" t="s">
        <v>6</v>
      </c>
      <c r="B12" s="237"/>
      <c r="C12" s="238"/>
      <c r="D12" s="238"/>
      <c r="E12" s="238"/>
    </row>
    <row r="13" spans="1:5" s="233" customFormat="1">
      <c r="A13" s="239"/>
      <c r="B13" s="240" t="s">
        <v>7</v>
      </c>
      <c r="C13" s="241"/>
      <c r="D13" s="242">
        <f>86.06%</f>
        <v>0.86060000000000003</v>
      </c>
      <c r="E13" s="243">
        <f>C13*D13</f>
        <v>0</v>
      </c>
    </row>
    <row r="14" spans="1:5">
      <c r="A14" s="28"/>
      <c r="B14" s="244" t="s">
        <v>9</v>
      </c>
      <c r="C14" s="245"/>
      <c r="D14" s="246">
        <v>1</v>
      </c>
      <c r="E14" s="318">
        <f t="shared" ref="E14:E18" si="0">C14*D14</f>
        <v>0</v>
      </c>
    </row>
    <row r="15" spans="1:5">
      <c r="A15" s="28"/>
      <c r="B15" s="244" t="s">
        <v>10</v>
      </c>
      <c r="C15" s="245"/>
      <c r="D15" s="246">
        <v>1</v>
      </c>
      <c r="E15" s="318">
        <f t="shared" si="0"/>
        <v>0</v>
      </c>
    </row>
    <row r="16" spans="1:5">
      <c r="A16" s="28"/>
      <c r="B16" s="244" t="s">
        <v>11</v>
      </c>
      <c r="C16" s="245"/>
      <c r="D16" s="246">
        <v>1</v>
      </c>
      <c r="E16" s="318">
        <f t="shared" si="0"/>
        <v>0</v>
      </c>
    </row>
    <row r="17" spans="1:5">
      <c r="A17" s="28"/>
      <c r="B17" s="244" t="s">
        <v>12</v>
      </c>
      <c r="C17" s="245"/>
      <c r="D17" s="246">
        <v>1</v>
      </c>
      <c r="E17" s="318">
        <f t="shared" si="0"/>
        <v>0</v>
      </c>
    </row>
    <row r="18" spans="1:5">
      <c r="A18" s="28"/>
      <c r="B18" s="244" t="s">
        <v>13</v>
      </c>
      <c r="C18" s="245"/>
      <c r="D18" s="246">
        <v>1</v>
      </c>
      <c r="E18" s="318">
        <f t="shared" si="0"/>
        <v>0</v>
      </c>
    </row>
    <row r="19" spans="1:5">
      <c r="A19" s="28"/>
      <c r="B19" s="244"/>
      <c r="C19" s="246"/>
      <c r="D19" s="246"/>
      <c r="E19" s="245"/>
    </row>
    <row r="20" spans="1:5" ht="13.5">
      <c r="A20" s="247" t="s">
        <v>14</v>
      </c>
      <c r="B20" s="244"/>
      <c r="C20" s="246"/>
      <c r="D20" s="246"/>
      <c r="E20" s="245"/>
    </row>
    <row r="21" spans="1:5">
      <c r="A21" s="28"/>
      <c r="B21" s="244" t="s">
        <v>15</v>
      </c>
      <c r="C21" s="245"/>
      <c r="D21" s="246">
        <v>1</v>
      </c>
      <c r="E21" s="318">
        <f t="shared" ref="E21" si="1">C21*D21</f>
        <v>0</v>
      </c>
    </row>
    <row r="22" spans="1:5" s="233" customFormat="1">
      <c r="A22" s="239"/>
      <c r="B22" s="240" t="s">
        <v>16</v>
      </c>
      <c r="C22" s="243"/>
      <c r="D22" s="242">
        <v>0.22259999999999999</v>
      </c>
      <c r="E22" s="243">
        <f>C22*D22</f>
        <v>0</v>
      </c>
    </row>
    <row r="23" spans="1:5">
      <c r="A23" s="28"/>
      <c r="B23" s="244" t="s">
        <v>17</v>
      </c>
      <c r="C23" s="245"/>
      <c r="D23" s="246">
        <v>1</v>
      </c>
      <c r="E23" s="318">
        <f t="shared" ref="E23:E30" si="2">C23*D23</f>
        <v>0</v>
      </c>
    </row>
    <row r="24" spans="1:5">
      <c r="A24" s="28"/>
      <c r="B24" s="244" t="s">
        <v>18</v>
      </c>
      <c r="C24" s="245"/>
      <c r="D24" s="246">
        <v>1</v>
      </c>
      <c r="E24" s="318">
        <f t="shared" si="2"/>
        <v>0</v>
      </c>
    </row>
    <row r="25" spans="1:5">
      <c r="A25" s="28"/>
      <c r="B25" s="244" t="s">
        <v>19</v>
      </c>
      <c r="C25" s="245"/>
      <c r="D25" s="246">
        <v>1</v>
      </c>
      <c r="E25" s="318">
        <f t="shared" si="2"/>
        <v>0</v>
      </c>
    </row>
    <row r="26" spans="1:5" ht="26">
      <c r="A26" s="28"/>
      <c r="B26" s="248" t="s">
        <v>20</v>
      </c>
      <c r="C26" s="245"/>
      <c r="D26" s="246">
        <v>1</v>
      </c>
      <c r="E26" s="318">
        <f t="shared" si="2"/>
        <v>0</v>
      </c>
    </row>
    <row r="27" spans="1:5">
      <c r="A27" s="28"/>
      <c r="B27" s="244"/>
      <c r="C27" s="246"/>
      <c r="D27" s="246"/>
      <c r="E27" s="318">
        <f t="shared" si="2"/>
        <v>0</v>
      </c>
    </row>
    <row r="28" spans="1:5" ht="13.5">
      <c r="A28" s="249" t="s">
        <v>21</v>
      </c>
      <c r="B28" s="244"/>
      <c r="C28" s="246"/>
      <c r="D28" s="246"/>
      <c r="E28" s="318">
        <f t="shared" si="2"/>
        <v>0</v>
      </c>
    </row>
    <row r="29" spans="1:5">
      <c r="A29" s="28"/>
      <c r="B29" s="244" t="s">
        <v>22</v>
      </c>
      <c r="C29" s="245"/>
      <c r="D29" s="246">
        <v>1</v>
      </c>
      <c r="E29" s="318">
        <f t="shared" si="2"/>
        <v>0</v>
      </c>
    </row>
    <row r="30" spans="1:5">
      <c r="A30" s="28"/>
      <c r="B30" s="244" t="s">
        <v>23</v>
      </c>
      <c r="C30" s="245"/>
      <c r="D30" s="246">
        <v>1</v>
      </c>
      <c r="E30" s="318">
        <f t="shared" si="2"/>
        <v>0</v>
      </c>
    </row>
    <row r="31" spans="1:5">
      <c r="A31" s="28"/>
      <c r="B31" s="244"/>
      <c r="C31" s="246"/>
      <c r="D31" s="246"/>
      <c r="E31" s="245"/>
    </row>
    <row r="32" spans="1:5">
      <c r="A32" s="249" t="s">
        <v>24</v>
      </c>
      <c r="B32" s="250"/>
      <c r="C32" s="246"/>
      <c r="D32" s="246"/>
      <c r="E32" s="245"/>
    </row>
    <row r="33" spans="1:5" ht="13.5">
      <c r="A33" s="249"/>
      <c r="B33" s="251" t="s">
        <v>25</v>
      </c>
      <c r="C33" s="246"/>
      <c r="D33" s="246"/>
      <c r="E33" s="245"/>
    </row>
    <row r="34" spans="1:5">
      <c r="A34" s="28"/>
      <c r="B34" s="244" t="s">
        <v>26</v>
      </c>
      <c r="C34" s="245"/>
      <c r="D34" s="246">
        <v>1</v>
      </c>
      <c r="E34" s="318">
        <f t="shared" ref="E34:E38" si="3">C34*D34</f>
        <v>0</v>
      </c>
    </row>
    <row r="35" spans="1:5" s="233" customFormat="1" ht="26">
      <c r="A35" s="239"/>
      <c r="B35" s="252" t="s">
        <v>27</v>
      </c>
      <c r="C35" s="243"/>
      <c r="D35" s="242">
        <v>9.06E-2</v>
      </c>
      <c r="E35" s="243">
        <f>C35*D35</f>
        <v>0</v>
      </c>
    </row>
    <row r="36" spans="1:5">
      <c r="A36" s="28"/>
      <c r="B36" s="244" t="s">
        <v>28</v>
      </c>
      <c r="C36" s="245"/>
      <c r="D36" s="246">
        <v>1</v>
      </c>
      <c r="E36" s="318">
        <f t="shared" si="3"/>
        <v>0</v>
      </c>
    </row>
    <row r="37" spans="1:5">
      <c r="A37" s="28"/>
      <c r="B37" s="244" t="s">
        <v>29</v>
      </c>
      <c r="C37" s="245"/>
      <c r="D37" s="246">
        <v>1</v>
      </c>
      <c r="E37" s="318">
        <f t="shared" si="3"/>
        <v>0</v>
      </c>
    </row>
    <row r="38" spans="1:5">
      <c r="A38" s="28"/>
      <c r="B38" s="244" t="s">
        <v>30</v>
      </c>
      <c r="C38" s="245"/>
      <c r="D38" s="246">
        <v>1</v>
      </c>
      <c r="E38" s="318">
        <f t="shared" si="3"/>
        <v>0</v>
      </c>
    </row>
    <row r="39" spans="1:5" s="233" customFormat="1">
      <c r="A39" s="239"/>
      <c r="B39" s="240" t="s">
        <v>31</v>
      </c>
      <c r="C39" s="243"/>
      <c r="D39" s="242">
        <v>0.63039999999999996</v>
      </c>
      <c r="E39" s="243">
        <f>C39*D39</f>
        <v>0</v>
      </c>
    </row>
    <row r="40" spans="1:5">
      <c r="A40" s="28"/>
      <c r="B40" s="244"/>
      <c r="C40" s="246"/>
      <c r="D40" s="246"/>
      <c r="E40" s="245"/>
    </row>
    <row r="41" spans="1:5" ht="13.5">
      <c r="A41" s="249" t="s">
        <v>32</v>
      </c>
      <c r="B41" s="244"/>
      <c r="C41" s="253"/>
      <c r="D41" s="246"/>
      <c r="E41" s="245"/>
    </row>
    <row r="42" spans="1:5">
      <c r="A42" s="28"/>
      <c r="B42" s="254" t="s">
        <v>33</v>
      </c>
      <c r="C42" s="253"/>
      <c r="D42" s="246">
        <v>1</v>
      </c>
      <c r="E42" s="318">
        <f t="shared" ref="E42:E79" si="4">C42*D42</f>
        <v>0</v>
      </c>
    </row>
    <row r="43" spans="1:5">
      <c r="A43" s="28"/>
      <c r="B43" s="254" t="s">
        <v>175</v>
      </c>
      <c r="C43" s="253"/>
      <c r="D43" s="246">
        <v>1</v>
      </c>
      <c r="E43" s="318">
        <f t="shared" si="4"/>
        <v>0</v>
      </c>
    </row>
    <row r="44" spans="1:5">
      <c r="A44" s="28"/>
      <c r="B44" s="254" t="s">
        <v>34</v>
      </c>
      <c r="C44" s="253"/>
      <c r="D44" s="246">
        <v>1</v>
      </c>
      <c r="E44" s="318">
        <f t="shared" si="4"/>
        <v>0</v>
      </c>
    </row>
    <row r="45" spans="1:5">
      <c r="A45" s="28"/>
      <c r="B45" s="254" t="s">
        <v>35</v>
      </c>
      <c r="C45" s="253"/>
      <c r="D45" s="246">
        <v>1</v>
      </c>
      <c r="E45" s="318">
        <f t="shared" si="4"/>
        <v>0</v>
      </c>
    </row>
    <row r="46" spans="1:5">
      <c r="A46" s="28"/>
      <c r="B46" s="254" t="s">
        <v>36</v>
      </c>
      <c r="C46" s="253"/>
      <c r="D46" s="246">
        <v>1</v>
      </c>
      <c r="E46" s="318">
        <f t="shared" si="4"/>
        <v>0</v>
      </c>
    </row>
    <row r="47" spans="1:5">
      <c r="A47" s="28"/>
      <c r="B47" s="254" t="s">
        <v>37</v>
      </c>
      <c r="C47" s="253"/>
      <c r="D47" s="246">
        <v>1</v>
      </c>
      <c r="E47" s="318">
        <f t="shared" si="4"/>
        <v>0</v>
      </c>
    </row>
    <row r="48" spans="1:5">
      <c r="A48" s="28"/>
      <c r="B48" s="254" t="s">
        <v>38</v>
      </c>
      <c r="C48" s="253"/>
      <c r="D48" s="246">
        <v>1</v>
      </c>
      <c r="E48" s="318">
        <f t="shared" si="4"/>
        <v>0</v>
      </c>
    </row>
    <row r="49" spans="1:5">
      <c r="A49" s="28"/>
      <c r="B49" s="254" t="s">
        <v>39</v>
      </c>
      <c r="C49" s="253"/>
      <c r="D49" s="246">
        <v>1</v>
      </c>
      <c r="E49" s="318">
        <f t="shared" si="4"/>
        <v>0</v>
      </c>
    </row>
    <row r="50" spans="1:5">
      <c r="A50" s="28"/>
      <c r="B50" s="254" t="s">
        <v>40</v>
      </c>
      <c r="C50" s="253"/>
      <c r="D50" s="246">
        <v>1</v>
      </c>
      <c r="E50" s="318">
        <f t="shared" si="4"/>
        <v>0</v>
      </c>
    </row>
    <row r="51" spans="1:5">
      <c r="A51" s="28"/>
      <c r="B51" s="254" t="s">
        <v>41</v>
      </c>
      <c r="C51" s="253"/>
      <c r="D51" s="246">
        <v>1</v>
      </c>
      <c r="E51" s="318">
        <f t="shared" si="4"/>
        <v>0</v>
      </c>
    </row>
    <row r="52" spans="1:5">
      <c r="A52" s="28"/>
      <c r="B52" s="254" t="s">
        <v>42</v>
      </c>
      <c r="C52" s="253"/>
      <c r="D52" s="246">
        <v>1</v>
      </c>
      <c r="E52" s="318">
        <f t="shared" si="4"/>
        <v>0</v>
      </c>
    </row>
    <row r="53" spans="1:5">
      <c r="A53" s="28"/>
      <c r="B53" s="254" t="s">
        <v>43</v>
      </c>
      <c r="C53" s="253"/>
      <c r="D53" s="246">
        <v>1</v>
      </c>
      <c r="E53" s="318">
        <f t="shared" si="4"/>
        <v>0</v>
      </c>
    </row>
    <row r="54" spans="1:5">
      <c r="A54" s="28"/>
      <c r="B54" s="254" t="s">
        <v>44</v>
      </c>
      <c r="C54" s="253"/>
      <c r="D54" s="246">
        <v>1</v>
      </c>
      <c r="E54" s="318">
        <f t="shared" si="4"/>
        <v>0</v>
      </c>
    </row>
    <row r="55" spans="1:5">
      <c r="A55" s="28"/>
      <c r="B55" s="254" t="s">
        <v>45</v>
      </c>
      <c r="C55" s="255"/>
      <c r="D55" s="246">
        <v>1</v>
      </c>
      <c r="E55" s="318">
        <f t="shared" si="4"/>
        <v>0</v>
      </c>
    </row>
    <row r="56" spans="1:5">
      <c r="A56" s="28"/>
      <c r="B56" s="254" t="s">
        <v>46</v>
      </c>
      <c r="C56" s="253"/>
      <c r="D56" s="246">
        <v>1</v>
      </c>
      <c r="E56" s="318">
        <f t="shared" si="4"/>
        <v>0</v>
      </c>
    </row>
    <row r="57" spans="1:5">
      <c r="A57" s="28"/>
      <c r="B57" s="254" t="s">
        <v>47</v>
      </c>
      <c r="C57" s="253"/>
      <c r="D57" s="246">
        <v>1</v>
      </c>
      <c r="E57" s="318">
        <f t="shared" si="4"/>
        <v>0</v>
      </c>
    </row>
    <row r="58" spans="1:5">
      <c r="A58" s="28"/>
      <c r="B58" s="254" t="s">
        <v>48</v>
      </c>
      <c r="C58" s="253"/>
      <c r="D58" s="246">
        <v>1</v>
      </c>
      <c r="E58" s="318">
        <f t="shared" si="4"/>
        <v>0</v>
      </c>
    </row>
    <row r="59" spans="1:5">
      <c r="A59" s="28"/>
      <c r="B59" s="254" t="s">
        <v>49</v>
      </c>
      <c r="C59" s="253"/>
      <c r="D59" s="246">
        <v>1</v>
      </c>
      <c r="E59" s="318">
        <f t="shared" si="4"/>
        <v>0</v>
      </c>
    </row>
    <row r="60" spans="1:5">
      <c r="A60" s="28"/>
      <c r="B60" s="254" t="s">
        <v>50</v>
      </c>
      <c r="C60" s="253"/>
      <c r="D60" s="246">
        <v>1</v>
      </c>
      <c r="E60" s="318">
        <f t="shared" si="4"/>
        <v>0</v>
      </c>
    </row>
    <row r="61" spans="1:5">
      <c r="A61" s="28"/>
      <c r="B61" s="254" t="s">
        <v>51</v>
      </c>
      <c r="C61" s="253"/>
      <c r="D61" s="246">
        <v>1</v>
      </c>
      <c r="E61" s="318">
        <f t="shared" si="4"/>
        <v>0</v>
      </c>
    </row>
    <row r="62" spans="1:5">
      <c r="A62" s="28"/>
      <c r="B62" s="254" t="s">
        <v>52</v>
      </c>
      <c r="C62" s="253"/>
      <c r="D62" s="246">
        <v>1</v>
      </c>
      <c r="E62" s="318">
        <f t="shared" si="4"/>
        <v>0</v>
      </c>
    </row>
    <row r="63" spans="1:5">
      <c r="A63" s="28"/>
      <c r="B63" s="254" t="s">
        <v>53</v>
      </c>
      <c r="C63" s="253"/>
      <c r="D63" s="246">
        <v>1</v>
      </c>
      <c r="E63" s="318">
        <f t="shared" si="4"/>
        <v>0</v>
      </c>
    </row>
    <row r="64" spans="1:5">
      <c r="A64" s="28"/>
      <c r="B64" s="254" t="s">
        <v>54</v>
      </c>
      <c r="C64" s="253"/>
      <c r="D64" s="246">
        <v>1</v>
      </c>
      <c r="E64" s="318">
        <f t="shared" si="4"/>
        <v>0</v>
      </c>
    </row>
    <row r="65" spans="1:5">
      <c r="A65" s="28"/>
      <c r="B65" s="256" t="s">
        <v>55</v>
      </c>
      <c r="C65" s="253"/>
      <c r="D65" s="246">
        <v>1</v>
      </c>
      <c r="E65" s="318">
        <f t="shared" si="4"/>
        <v>0</v>
      </c>
    </row>
    <row r="66" spans="1:5">
      <c r="A66" s="28"/>
      <c r="B66" s="254" t="s">
        <v>56</v>
      </c>
      <c r="C66" s="253"/>
      <c r="D66" s="246">
        <v>1</v>
      </c>
      <c r="E66" s="318">
        <f t="shared" si="4"/>
        <v>0</v>
      </c>
    </row>
    <row r="67" spans="1:5">
      <c r="A67" s="28"/>
      <c r="B67" s="254" t="s">
        <v>57</v>
      </c>
      <c r="C67" s="255"/>
      <c r="D67" s="246">
        <v>1</v>
      </c>
      <c r="E67" s="318">
        <f t="shared" si="4"/>
        <v>0</v>
      </c>
    </row>
    <row r="68" spans="1:5">
      <c r="A68" s="28"/>
      <c r="B68" s="254" t="s">
        <v>58</v>
      </c>
      <c r="C68" s="257"/>
      <c r="D68" s="246">
        <v>1</v>
      </c>
      <c r="E68" s="318">
        <f t="shared" si="4"/>
        <v>0</v>
      </c>
    </row>
    <row r="69" spans="1:5">
      <c r="A69" s="258"/>
      <c r="B69" s="256" t="s">
        <v>59</v>
      </c>
      <c r="C69" s="255"/>
      <c r="D69" s="246">
        <v>1</v>
      </c>
      <c r="E69" s="318">
        <f t="shared" si="4"/>
        <v>0</v>
      </c>
    </row>
    <row r="70" spans="1:5">
      <c r="A70" s="258"/>
      <c r="B70" s="256" t="s">
        <v>60</v>
      </c>
      <c r="C70" s="257"/>
      <c r="D70" s="246">
        <v>1</v>
      </c>
      <c r="E70" s="318">
        <f t="shared" si="4"/>
        <v>0</v>
      </c>
    </row>
    <row r="71" spans="1:5">
      <c r="A71" s="258"/>
      <c r="B71" s="256" t="s">
        <v>61</v>
      </c>
      <c r="C71" s="257"/>
      <c r="D71" s="246">
        <v>1</v>
      </c>
      <c r="E71" s="318">
        <f t="shared" si="4"/>
        <v>0</v>
      </c>
    </row>
    <row r="72" spans="1:5" ht="26">
      <c r="A72" s="258"/>
      <c r="B72" s="256" t="s">
        <v>62</v>
      </c>
      <c r="C72" s="255"/>
      <c r="D72" s="246">
        <v>1</v>
      </c>
      <c r="E72" s="318">
        <f t="shared" si="4"/>
        <v>0</v>
      </c>
    </row>
    <row r="73" spans="1:5">
      <c r="A73" s="258"/>
      <c r="B73" s="256" t="s">
        <v>63</v>
      </c>
      <c r="C73" s="255"/>
      <c r="D73" s="246">
        <v>1</v>
      </c>
      <c r="E73" s="318">
        <f t="shared" si="4"/>
        <v>0</v>
      </c>
    </row>
    <row r="74" spans="1:5">
      <c r="A74" s="258"/>
      <c r="B74" s="256" t="s">
        <v>64</v>
      </c>
      <c r="C74" s="257"/>
      <c r="D74" s="246">
        <v>1</v>
      </c>
      <c r="E74" s="318">
        <f t="shared" si="4"/>
        <v>0</v>
      </c>
    </row>
    <row r="75" spans="1:5">
      <c r="A75" s="258"/>
      <c r="B75" s="256" t="s">
        <v>65</v>
      </c>
      <c r="C75" s="255"/>
      <c r="D75" s="246">
        <v>1</v>
      </c>
      <c r="E75" s="318">
        <f t="shared" si="4"/>
        <v>0</v>
      </c>
    </row>
    <row r="76" spans="1:5">
      <c r="A76" s="258"/>
      <c r="B76" s="256" t="s">
        <v>66</v>
      </c>
      <c r="C76" s="255"/>
      <c r="D76" s="246">
        <v>1</v>
      </c>
      <c r="E76" s="318">
        <f t="shared" si="4"/>
        <v>0</v>
      </c>
    </row>
    <row r="77" spans="1:5">
      <c r="A77" s="258"/>
      <c r="B77" s="256" t="s">
        <v>67</v>
      </c>
      <c r="C77" s="257"/>
      <c r="D77" s="246">
        <v>1</v>
      </c>
      <c r="E77" s="318">
        <f t="shared" si="4"/>
        <v>0</v>
      </c>
    </row>
    <row r="78" spans="1:5">
      <c r="A78" s="258"/>
      <c r="B78" s="256" t="s">
        <v>68</v>
      </c>
      <c r="C78" s="246"/>
      <c r="D78" s="246">
        <v>1</v>
      </c>
      <c r="E78" s="318">
        <f t="shared" si="4"/>
        <v>0</v>
      </c>
    </row>
    <row r="79" spans="1:5">
      <c r="A79" s="258"/>
      <c r="B79" s="256" t="s">
        <v>69</v>
      </c>
      <c r="C79" s="246"/>
      <c r="D79" s="246">
        <v>1</v>
      </c>
      <c r="E79" s="318">
        <f t="shared" si="4"/>
        <v>0</v>
      </c>
    </row>
    <row r="80" spans="1:5">
      <c r="A80" s="258"/>
      <c r="B80" s="259"/>
      <c r="C80" s="246"/>
      <c r="D80" s="246"/>
      <c r="E80" s="245"/>
    </row>
    <row r="81" spans="1:5">
      <c r="A81" s="260" t="s">
        <v>70</v>
      </c>
      <c r="B81" s="244"/>
      <c r="C81" s="246"/>
      <c r="D81" s="246"/>
      <c r="E81" s="245"/>
    </row>
    <row r="82" spans="1:5">
      <c r="A82" s="28"/>
      <c r="B82" s="244" t="s">
        <v>71</v>
      </c>
      <c r="C82" s="246"/>
      <c r="D82" s="246">
        <v>1</v>
      </c>
      <c r="E82" s="318">
        <f t="shared" ref="E82:E111" si="5">C82*D82</f>
        <v>0</v>
      </c>
    </row>
    <row r="83" spans="1:5">
      <c r="A83" s="28"/>
      <c r="B83" s="254" t="s">
        <v>72</v>
      </c>
      <c r="C83" s="246"/>
      <c r="D83" s="246">
        <v>1</v>
      </c>
      <c r="E83" s="318">
        <f t="shared" si="5"/>
        <v>0</v>
      </c>
    </row>
    <row r="84" spans="1:5">
      <c r="A84" s="28"/>
      <c r="B84" s="244" t="s">
        <v>73</v>
      </c>
      <c r="C84" s="246"/>
      <c r="D84" s="246">
        <v>1</v>
      </c>
      <c r="E84" s="318">
        <f t="shared" si="5"/>
        <v>0</v>
      </c>
    </row>
    <row r="85" spans="1:5">
      <c r="A85" s="28"/>
      <c r="B85" s="244" t="s">
        <v>74</v>
      </c>
      <c r="C85" s="246"/>
      <c r="D85" s="246">
        <v>1</v>
      </c>
      <c r="E85" s="318">
        <f t="shared" si="5"/>
        <v>0</v>
      </c>
    </row>
    <row r="86" spans="1:5">
      <c r="A86" s="28"/>
      <c r="B86" s="244" t="s">
        <v>75</v>
      </c>
      <c r="C86" s="246"/>
      <c r="D86" s="246">
        <v>1</v>
      </c>
      <c r="E86" s="318">
        <f t="shared" si="5"/>
        <v>0</v>
      </c>
    </row>
    <row r="87" spans="1:5">
      <c r="A87" s="28"/>
      <c r="B87" s="254" t="s">
        <v>76</v>
      </c>
      <c r="C87" s="246"/>
      <c r="D87" s="246">
        <v>1</v>
      </c>
      <c r="E87" s="318">
        <f t="shared" si="5"/>
        <v>0</v>
      </c>
    </row>
    <row r="88" spans="1:5">
      <c r="A88" s="28"/>
      <c r="B88" s="254" t="s">
        <v>77</v>
      </c>
      <c r="C88" s="261"/>
      <c r="D88" s="246">
        <v>1</v>
      </c>
      <c r="E88" s="318">
        <f t="shared" si="5"/>
        <v>0</v>
      </c>
    </row>
    <row r="89" spans="1:5">
      <c r="A89" s="28"/>
      <c r="B89" s="254" t="s">
        <v>78</v>
      </c>
      <c r="C89" s="246"/>
      <c r="D89" s="246">
        <v>1</v>
      </c>
      <c r="E89" s="318">
        <f t="shared" si="5"/>
        <v>0</v>
      </c>
    </row>
    <row r="90" spans="1:5">
      <c r="A90" s="28"/>
      <c r="B90" s="254" t="s">
        <v>79</v>
      </c>
      <c r="C90" s="246"/>
      <c r="D90" s="246">
        <v>1</v>
      </c>
      <c r="E90" s="318">
        <f t="shared" si="5"/>
        <v>0</v>
      </c>
    </row>
    <row r="91" spans="1:5">
      <c r="A91" s="28"/>
      <c r="B91" s="254" t="s">
        <v>80</v>
      </c>
      <c r="C91" s="246"/>
      <c r="D91" s="246">
        <v>1</v>
      </c>
      <c r="E91" s="318">
        <f t="shared" si="5"/>
        <v>0</v>
      </c>
    </row>
    <row r="92" spans="1:5">
      <c r="A92" s="28"/>
      <c r="B92" s="254" t="s">
        <v>81</v>
      </c>
      <c r="C92" s="246"/>
      <c r="D92" s="246">
        <v>1</v>
      </c>
      <c r="E92" s="318">
        <f t="shared" si="5"/>
        <v>0</v>
      </c>
    </row>
    <row r="93" spans="1:5">
      <c r="A93" s="28"/>
      <c r="B93" s="262" t="s">
        <v>82</v>
      </c>
      <c r="C93" s="246"/>
      <c r="D93" s="246">
        <v>1</v>
      </c>
      <c r="E93" s="318">
        <f t="shared" si="5"/>
        <v>0</v>
      </c>
    </row>
    <row r="94" spans="1:5">
      <c r="A94" s="28"/>
      <c r="B94" s="254" t="s">
        <v>83</v>
      </c>
      <c r="C94" s="246"/>
      <c r="D94" s="246">
        <v>1</v>
      </c>
      <c r="E94" s="318">
        <f t="shared" si="5"/>
        <v>0</v>
      </c>
    </row>
    <row r="95" spans="1:5">
      <c r="A95" s="28"/>
      <c r="B95" s="254" t="s">
        <v>84</v>
      </c>
      <c r="C95" s="246"/>
      <c r="D95" s="246">
        <v>1</v>
      </c>
      <c r="E95" s="318">
        <f t="shared" si="5"/>
        <v>0</v>
      </c>
    </row>
    <row r="96" spans="1:5">
      <c r="A96" s="28"/>
      <c r="B96" s="254" t="s">
        <v>85</v>
      </c>
      <c r="C96" s="246"/>
      <c r="D96" s="246">
        <v>1</v>
      </c>
      <c r="E96" s="318">
        <f t="shared" si="5"/>
        <v>0</v>
      </c>
    </row>
    <row r="97" spans="1:5">
      <c r="A97" s="28"/>
      <c r="B97" s="254" t="s">
        <v>86</v>
      </c>
      <c r="C97" s="246"/>
      <c r="D97" s="246">
        <v>1</v>
      </c>
      <c r="E97" s="318">
        <f t="shared" si="5"/>
        <v>0</v>
      </c>
    </row>
    <row r="98" spans="1:5">
      <c r="A98" s="28"/>
      <c r="B98" s="254" t="s">
        <v>87</v>
      </c>
      <c r="C98" s="246"/>
      <c r="D98" s="246">
        <v>1</v>
      </c>
      <c r="E98" s="318">
        <f t="shared" si="5"/>
        <v>0</v>
      </c>
    </row>
    <row r="99" spans="1:5">
      <c r="A99" s="28"/>
      <c r="B99" s="254" t="s">
        <v>88</v>
      </c>
      <c r="C99" s="246"/>
      <c r="D99" s="246">
        <v>1</v>
      </c>
      <c r="E99" s="318">
        <f t="shared" si="5"/>
        <v>0</v>
      </c>
    </row>
    <row r="100" spans="1:5">
      <c r="A100" s="142"/>
      <c r="B100" s="254" t="s">
        <v>89</v>
      </c>
      <c r="C100" s="246"/>
      <c r="D100" s="246">
        <v>1</v>
      </c>
      <c r="E100" s="318">
        <f t="shared" si="5"/>
        <v>0</v>
      </c>
    </row>
    <row r="101" spans="1:5">
      <c r="A101" s="142"/>
      <c r="B101" s="254" t="s">
        <v>90</v>
      </c>
      <c r="C101" s="246"/>
      <c r="D101" s="246">
        <v>1</v>
      </c>
      <c r="E101" s="318">
        <f t="shared" si="5"/>
        <v>0</v>
      </c>
    </row>
    <row r="102" spans="1:5">
      <c r="A102" s="142"/>
      <c r="B102" s="254" t="s">
        <v>91</v>
      </c>
      <c r="C102" s="246"/>
      <c r="D102" s="246">
        <v>1</v>
      </c>
      <c r="E102" s="318">
        <f t="shared" si="5"/>
        <v>0</v>
      </c>
    </row>
    <row r="103" spans="1:5">
      <c r="A103" s="142"/>
      <c r="B103" s="254" t="s">
        <v>92</v>
      </c>
      <c r="C103" s="246"/>
      <c r="D103" s="246">
        <v>1</v>
      </c>
      <c r="E103" s="318">
        <f t="shared" si="5"/>
        <v>0</v>
      </c>
    </row>
    <row r="104" spans="1:5">
      <c r="A104" s="142"/>
      <c r="B104" s="254" t="s">
        <v>93</v>
      </c>
      <c r="C104" s="246"/>
      <c r="D104" s="246">
        <v>1</v>
      </c>
      <c r="E104" s="318">
        <f t="shared" si="5"/>
        <v>0</v>
      </c>
    </row>
    <row r="105" spans="1:5">
      <c r="A105" s="142"/>
      <c r="B105" s="254" t="s">
        <v>94</v>
      </c>
      <c r="C105" s="246"/>
      <c r="D105" s="246">
        <v>1</v>
      </c>
      <c r="E105" s="318">
        <f t="shared" si="5"/>
        <v>0</v>
      </c>
    </row>
    <row r="106" spans="1:5">
      <c r="A106" s="142"/>
      <c r="B106" s="254" t="s">
        <v>95</v>
      </c>
      <c r="C106" s="246"/>
      <c r="D106" s="246">
        <v>1</v>
      </c>
      <c r="E106" s="318">
        <f t="shared" si="5"/>
        <v>0</v>
      </c>
    </row>
    <row r="107" spans="1:5">
      <c r="A107" s="28"/>
      <c r="B107" s="254" t="s">
        <v>96</v>
      </c>
      <c r="C107" s="246"/>
      <c r="D107" s="246">
        <v>1</v>
      </c>
      <c r="E107" s="318">
        <f t="shared" si="5"/>
        <v>0</v>
      </c>
    </row>
    <row r="108" spans="1:5">
      <c r="A108" s="28"/>
      <c r="B108" s="254" t="s">
        <v>97</v>
      </c>
      <c r="C108" s="246"/>
      <c r="D108" s="246">
        <v>1</v>
      </c>
      <c r="E108" s="318">
        <f t="shared" si="5"/>
        <v>0</v>
      </c>
    </row>
    <row r="109" spans="1:5">
      <c r="A109" s="28"/>
      <c r="B109" s="254" t="s">
        <v>98</v>
      </c>
      <c r="C109" s="246"/>
      <c r="D109" s="246">
        <v>1</v>
      </c>
      <c r="E109" s="318">
        <f t="shared" si="5"/>
        <v>0</v>
      </c>
    </row>
    <row r="110" spans="1:5">
      <c r="A110" s="28"/>
      <c r="B110" s="254" t="s">
        <v>99</v>
      </c>
      <c r="C110" s="246"/>
      <c r="D110" s="246">
        <v>1</v>
      </c>
      <c r="E110" s="318">
        <f t="shared" si="5"/>
        <v>0</v>
      </c>
    </row>
    <row r="111" spans="1:5">
      <c r="A111" s="28"/>
      <c r="B111" s="234" t="s">
        <v>100</v>
      </c>
      <c r="C111" s="246"/>
      <c r="D111" s="246">
        <v>1</v>
      </c>
      <c r="E111" s="318">
        <f t="shared" si="5"/>
        <v>0</v>
      </c>
    </row>
    <row r="112" spans="1:5">
      <c r="A112" s="28"/>
      <c r="B112" s="254"/>
      <c r="C112" s="246"/>
      <c r="D112" s="246"/>
      <c r="E112" s="245"/>
    </row>
    <row r="113" spans="1:5" ht="13.5">
      <c r="A113" s="260" t="s">
        <v>101</v>
      </c>
      <c r="B113" s="244"/>
      <c r="C113" s="246"/>
      <c r="D113" s="246"/>
      <c r="E113" s="245"/>
    </row>
    <row r="114" spans="1:5">
      <c r="A114" s="150"/>
      <c r="B114" s="244" t="s">
        <v>102</v>
      </c>
      <c r="C114" s="246"/>
      <c r="D114" s="246">
        <v>1</v>
      </c>
      <c r="E114" s="318">
        <f t="shared" ref="E114:E130" si="6">C114*D114</f>
        <v>0</v>
      </c>
    </row>
    <row r="115" spans="1:5">
      <c r="A115" s="150"/>
      <c r="B115" s="244" t="s">
        <v>103</v>
      </c>
      <c r="C115" s="246"/>
      <c r="D115" s="246">
        <v>1</v>
      </c>
      <c r="E115" s="318">
        <f t="shared" si="6"/>
        <v>0</v>
      </c>
    </row>
    <row r="116" spans="1:5">
      <c r="A116" s="150"/>
      <c r="B116" s="244" t="s">
        <v>104</v>
      </c>
      <c r="C116" s="246"/>
      <c r="D116" s="246">
        <v>1</v>
      </c>
      <c r="E116" s="318">
        <f t="shared" si="6"/>
        <v>0</v>
      </c>
    </row>
    <row r="117" spans="1:5">
      <c r="A117" s="150"/>
      <c r="B117" s="244" t="s">
        <v>105</v>
      </c>
      <c r="C117" s="246"/>
      <c r="D117" s="246">
        <v>1</v>
      </c>
      <c r="E117" s="318">
        <f t="shared" si="6"/>
        <v>0</v>
      </c>
    </row>
    <row r="118" spans="1:5">
      <c r="A118" s="28"/>
      <c r="B118" s="263" t="s">
        <v>106</v>
      </c>
      <c r="C118" s="246"/>
      <c r="D118" s="246">
        <v>1</v>
      </c>
      <c r="E118" s="318">
        <f t="shared" si="6"/>
        <v>0</v>
      </c>
    </row>
    <row r="119" spans="1:5">
      <c r="A119" s="150"/>
      <c r="B119" s="263" t="s">
        <v>107</v>
      </c>
      <c r="C119" s="246"/>
      <c r="D119" s="246">
        <v>1</v>
      </c>
      <c r="E119" s="318">
        <f t="shared" si="6"/>
        <v>0</v>
      </c>
    </row>
    <row r="120" spans="1:5">
      <c r="A120" s="28"/>
      <c r="B120" s="263" t="s">
        <v>108</v>
      </c>
      <c r="C120" s="246"/>
      <c r="D120" s="246">
        <v>1</v>
      </c>
      <c r="E120" s="318">
        <f t="shared" si="6"/>
        <v>0</v>
      </c>
    </row>
    <row r="121" spans="1:5">
      <c r="A121" s="28"/>
      <c r="B121" s="263" t="s">
        <v>109</v>
      </c>
      <c r="C121" s="246"/>
      <c r="D121" s="246">
        <v>1</v>
      </c>
      <c r="E121" s="318">
        <f t="shared" si="6"/>
        <v>0</v>
      </c>
    </row>
    <row r="122" spans="1:5">
      <c r="A122" s="150"/>
      <c r="B122" s="263" t="s">
        <v>110</v>
      </c>
      <c r="C122" s="246"/>
      <c r="D122" s="246">
        <v>1</v>
      </c>
      <c r="E122" s="318">
        <f t="shared" si="6"/>
        <v>0</v>
      </c>
    </row>
    <row r="123" spans="1:5">
      <c r="A123" s="150"/>
      <c r="B123" s="263" t="s">
        <v>111</v>
      </c>
      <c r="C123" s="246"/>
      <c r="D123" s="246">
        <v>1</v>
      </c>
      <c r="E123" s="318">
        <f t="shared" si="6"/>
        <v>0</v>
      </c>
    </row>
    <row r="124" spans="1:5" ht="26">
      <c r="A124" s="28"/>
      <c r="B124" s="264" t="s">
        <v>112</v>
      </c>
      <c r="C124" s="246"/>
      <c r="D124" s="246">
        <v>1</v>
      </c>
      <c r="E124" s="318">
        <f t="shared" si="6"/>
        <v>0</v>
      </c>
    </row>
    <row r="125" spans="1:5">
      <c r="A125" s="172"/>
      <c r="B125" s="244"/>
      <c r="C125" s="246"/>
      <c r="D125" s="261"/>
      <c r="E125" s="318"/>
    </row>
    <row r="126" spans="1:5" ht="13.5">
      <c r="A126" s="249" t="s">
        <v>113</v>
      </c>
      <c r="B126" s="244"/>
      <c r="C126" s="246"/>
      <c r="D126" s="246"/>
      <c r="E126" s="318"/>
    </row>
    <row r="127" spans="1:5">
      <c r="A127" s="28"/>
      <c r="B127" s="262" t="s">
        <v>114</v>
      </c>
      <c r="C127" s="246"/>
      <c r="D127" s="246">
        <v>1</v>
      </c>
      <c r="E127" s="318">
        <f t="shared" si="6"/>
        <v>0</v>
      </c>
    </row>
    <row r="128" spans="1:5">
      <c r="A128" s="28"/>
      <c r="B128" s="262" t="s">
        <v>115</v>
      </c>
      <c r="C128" s="246"/>
      <c r="D128" s="246">
        <v>1</v>
      </c>
      <c r="E128" s="318">
        <f t="shared" si="6"/>
        <v>0</v>
      </c>
    </row>
    <row r="129" spans="1:5">
      <c r="A129" s="28"/>
      <c r="B129" s="262" t="s">
        <v>116</v>
      </c>
      <c r="C129" s="246"/>
      <c r="D129" s="246">
        <v>1</v>
      </c>
      <c r="E129" s="318">
        <f t="shared" si="6"/>
        <v>0</v>
      </c>
    </row>
    <row r="130" spans="1:5">
      <c r="A130" s="28"/>
      <c r="B130" s="244" t="s">
        <v>117</v>
      </c>
      <c r="C130" s="246"/>
      <c r="D130" s="246">
        <v>1</v>
      </c>
      <c r="E130" s="318">
        <f t="shared" si="6"/>
        <v>0</v>
      </c>
    </row>
    <row r="131" spans="1:5">
      <c r="A131" s="28"/>
      <c r="B131" s="244"/>
      <c r="C131" s="246"/>
      <c r="D131" s="246"/>
      <c r="E131" s="245"/>
    </row>
    <row r="132" spans="1:5" ht="13.5">
      <c r="A132" s="249" t="s">
        <v>118</v>
      </c>
      <c r="B132" s="244"/>
      <c r="C132" s="246"/>
      <c r="D132" s="246"/>
      <c r="E132" s="245"/>
    </row>
    <row r="133" spans="1:5">
      <c r="A133" s="28"/>
      <c r="B133" s="244" t="s">
        <v>119</v>
      </c>
      <c r="C133" s="246"/>
      <c r="D133" s="246">
        <v>1</v>
      </c>
      <c r="E133" s="318">
        <f t="shared" ref="E133:E134" si="7">C133*D133</f>
        <v>0</v>
      </c>
    </row>
    <row r="134" spans="1:5">
      <c r="A134" s="28"/>
      <c r="B134" s="244" t="s">
        <v>191</v>
      </c>
      <c r="C134" s="245"/>
      <c r="D134" s="246">
        <v>1</v>
      </c>
      <c r="E134" s="318">
        <f t="shared" si="7"/>
        <v>0</v>
      </c>
    </row>
    <row r="135" spans="1:5">
      <c r="A135" s="28"/>
      <c r="B135" s="244"/>
      <c r="C135" s="246"/>
      <c r="D135" s="246"/>
      <c r="E135" s="245"/>
    </row>
    <row r="136" spans="1:5" ht="13.5">
      <c r="A136" s="249" t="s">
        <v>120</v>
      </c>
      <c r="B136" s="244"/>
      <c r="C136" s="246"/>
      <c r="D136" s="246"/>
      <c r="E136" s="245"/>
    </row>
    <row r="137" spans="1:5">
      <c r="A137" s="28"/>
      <c r="B137" s="244" t="s">
        <v>121</v>
      </c>
      <c r="C137" s="246"/>
      <c r="D137" s="246">
        <v>1</v>
      </c>
      <c r="E137" s="245">
        <f t="shared" ref="E137:E166" si="8">C137*D137/1000</f>
        <v>0</v>
      </c>
    </row>
    <row r="138" spans="1:5">
      <c r="A138" s="28"/>
      <c r="B138" s="265" t="s">
        <v>122</v>
      </c>
      <c r="C138" s="246"/>
      <c r="D138" s="246"/>
      <c r="E138" s="245">
        <f t="shared" si="8"/>
        <v>0</v>
      </c>
    </row>
    <row r="139" spans="1:5">
      <c r="A139" s="28"/>
      <c r="B139" s="244" t="s">
        <v>123</v>
      </c>
      <c r="C139" s="246"/>
      <c r="D139" s="246">
        <v>1</v>
      </c>
      <c r="E139" s="245">
        <f t="shared" si="8"/>
        <v>0</v>
      </c>
    </row>
    <row r="140" spans="1:5">
      <c r="A140" s="28"/>
      <c r="B140" s="244" t="s">
        <v>124</v>
      </c>
      <c r="C140" s="246"/>
      <c r="D140" s="246">
        <v>1</v>
      </c>
      <c r="E140" s="245">
        <f t="shared" si="8"/>
        <v>0</v>
      </c>
    </row>
    <row r="141" spans="1:5">
      <c r="A141" s="28"/>
      <c r="B141" s="244" t="s">
        <v>125</v>
      </c>
      <c r="C141" s="246"/>
      <c r="D141" s="246">
        <v>1</v>
      </c>
      <c r="E141" s="245">
        <f t="shared" si="8"/>
        <v>0</v>
      </c>
    </row>
    <row r="142" spans="1:5">
      <c r="A142" s="28"/>
      <c r="B142" s="244" t="s">
        <v>126</v>
      </c>
      <c r="C142" s="246"/>
      <c r="D142" s="246">
        <v>1</v>
      </c>
      <c r="E142" s="245">
        <f t="shared" si="8"/>
        <v>0</v>
      </c>
    </row>
    <row r="143" spans="1:5">
      <c r="A143" s="28"/>
      <c r="B143" s="244" t="s">
        <v>127</v>
      </c>
      <c r="C143" s="246"/>
      <c r="D143" s="246">
        <v>1</v>
      </c>
      <c r="E143" s="245">
        <f t="shared" si="8"/>
        <v>0</v>
      </c>
    </row>
    <row r="144" spans="1:5">
      <c r="A144" s="28"/>
      <c r="B144" s="244" t="s">
        <v>128</v>
      </c>
      <c r="C144" s="246"/>
      <c r="D144" s="246">
        <v>1</v>
      </c>
      <c r="E144" s="245">
        <f t="shared" si="8"/>
        <v>0</v>
      </c>
    </row>
    <row r="145" spans="1:5">
      <c r="A145" s="28"/>
      <c r="B145" s="244" t="s">
        <v>129</v>
      </c>
      <c r="C145" s="246"/>
      <c r="D145" s="246">
        <v>1</v>
      </c>
      <c r="E145" s="245">
        <f t="shared" si="8"/>
        <v>0</v>
      </c>
    </row>
    <row r="146" spans="1:5">
      <c r="A146" s="28"/>
      <c r="B146" s="244" t="s">
        <v>130</v>
      </c>
      <c r="C146" s="246"/>
      <c r="D146" s="246">
        <v>1</v>
      </c>
      <c r="E146" s="245">
        <f t="shared" si="8"/>
        <v>0</v>
      </c>
    </row>
    <row r="147" spans="1:5">
      <c r="A147" s="172"/>
      <c r="B147" s="244" t="s">
        <v>131</v>
      </c>
      <c r="C147" s="246"/>
      <c r="D147" s="246">
        <v>1</v>
      </c>
      <c r="E147" s="245">
        <f t="shared" si="8"/>
        <v>0</v>
      </c>
    </row>
    <row r="148" spans="1:5">
      <c r="A148" s="28"/>
      <c r="B148" s="244" t="s">
        <v>132</v>
      </c>
      <c r="C148" s="246"/>
      <c r="D148" s="246">
        <v>1</v>
      </c>
      <c r="E148" s="245">
        <f t="shared" si="8"/>
        <v>0</v>
      </c>
    </row>
    <row r="149" spans="1:5">
      <c r="A149" s="172"/>
      <c r="B149" s="244" t="s">
        <v>133</v>
      </c>
      <c r="C149" s="246"/>
      <c r="D149" s="246">
        <v>1</v>
      </c>
      <c r="E149" s="245">
        <f t="shared" si="8"/>
        <v>0</v>
      </c>
    </row>
    <row r="150" spans="1:5">
      <c r="A150" s="172"/>
      <c r="B150" s="244" t="s">
        <v>134</v>
      </c>
      <c r="C150" s="246"/>
      <c r="D150" s="246">
        <v>1</v>
      </c>
      <c r="E150" s="245">
        <f t="shared" si="8"/>
        <v>0</v>
      </c>
    </row>
    <row r="151" spans="1:5">
      <c r="A151" s="172"/>
      <c r="B151" s="244" t="s">
        <v>135</v>
      </c>
      <c r="C151" s="246"/>
      <c r="D151" s="246">
        <v>1</v>
      </c>
      <c r="E151" s="245">
        <f t="shared" si="8"/>
        <v>0</v>
      </c>
    </row>
    <row r="152" spans="1:5">
      <c r="A152" s="172"/>
      <c r="B152" s="244" t="s">
        <v>136</v>
      </c>
      <c r="C152" s="246"/>
      <c r="D152" s="246">
        <v>1</v>
      </c>
      <c r="E152" s="245">
        <f t="shared" si="8"/>
        <v>0</v>
      </c>
    </row>
    <row r="153" spans="1:5">
      <c r="A153" s="172"/>
      <c r="B153" s="244" t="s">
        <v>137</v>
      </c>
      <c r="C153" s="246"/>
      <c r="D153" s="246">
        <v>1</v>
      </c>
      <c r="E153" s="245">
        <f t="shared" si="8"/>
        <v>0</v>
      </c>
    </row>
    <row r="154" spans="1:5">
      <c r="A154" s="172"/>
      <c r="B154" s="244" t="s">
        <v>138</v>
      </c>
      <c r="C154" s="246"/>
      <c r="D154" s="246">
        <v>1</v>
      </c>
      <c r="E154" s="245">
        <f t="shared" si="8"/>
        <v>0</v>
      </c>
    </row>
    <row r="155" spans="1:5">
      <c r="A155" s="28"/>
      <c r="B155" s="244" t="s">
        <v>139</v>
      </c>
      <c r="C155" s="246"/>
      <c r="D155" s="246">
        <v>1</v>
      </c>
      <c r="E155" s="245">
        <f t="shared" si="8"/>
        <v>0</v>
      </c>
    </row>
    <row r="156" spans="1:5">
      <c r="A156" s="172"/>
      <c r="B156" s="244" t="s">
        <v>140</v>
      </c>
      <c r="C156" s="246"/>
      <c r="D156" s="246">
        <v>1</v>
      </c>
      <c r="E156" s="245">
        <f t="shared" si="8"/>
        <v>0</v>
      </c>
    </row>
    <row r="157" spans="1:5">
      <c r="A157" s="28"/>
      <c r="B157" s="244" t="s">
        <v>141</v>
      </c>
      <c r="C157" s="246"/>
      <c r="D157" s="246">
        <v>1</v>
      </c>
      <c r="E157" s="245">
        <f t="shared" si="8"/>
        <v>0</v>
      </c>
    </row>
    <row r="158" spans="1:5" ht="26">
      <c r="A158" s="28"/>
      <c r="B158" s="266" t="s">
        <v>142</v>
      </c>
      <c r="C158" s="246"/>
      <c r="D158" s="246">
        <v>1</v>
      </c>
      <c r="E158" s="245">
        <f t="shared" si="8"/>
        <v>0</v>
      </c>
    </row>
    <row r="159" spans="1:5">
      <c r="A159" s="28"/>
      <c r="B159" s="244" t="s">
        <v>143</v>
      </c>
      <c r="C159" s="245"/>
      <c r="D159" s="246">
        <v>1</v>
      </c>
      <c r="E159" s="245">
        <f t="shared" si="8"/>
        <v>0</v>
      </c>
    </row>
    <row r="160" spans="1:5">
      <c r="A160" s="28"/>
      <c r="B160" s="267" t="s">
        <v>144</v>
      </c>
      <c r="C160" s="246"/>
      <c r="D160" s="246">
        <v>1</v>
      </c>
      <c r="E160" s="245">
        <f t="shared" si="8"/>
        <v>0</v>
      </c>
    </row>
    <row r="161" spans="1:5">
      <c r="A161" s="28"/>
      <c r="B161" s="267" t="s">
        <v>145</v>
      </c>
      <c r="C161" s="246"/>
      <c r="D161" s="246">
        <v>1</v>
      </c>
      <c r="E161" s="245">
        <f t="shared" si="8"/>
        <v>0</v>
      </c>
    </row>
    <row r="162" spans="1:5">
      <c r="A162" s="28"/>
      <c r="B162" s="267" t="s">
        <v>146</v>
      </c>
      <c r="C162" s="246"/>
      <c r="D162" s="246">
        <v>1</v>
      </c>
      <c r="E162" s="245">
        <f t="shared" si="8"/>
        <v>0</v>
      </c>
    </row>
    <row r="163" spans="1:5">
      <c r="A163" s="28"/>
      <c r="B163" s="267" t="s">
        <v>147</v>
      </c>
      <c r="C163" s="246"/>
      <c r="D163" s="246">
        <v>1</v>
      </c>
      <c r="E163" s="245">
        <f t="shared" si="8"/>
        <v>0</v>
      </c>
    </row>
    <row r="164" spans="1:5">
      <c r="A164" s="28"/>
      <c r="B164" s="267" t="s">
        <v>148</v>
      </c>
      <c r="C164" s="246"/>
      <c r="D164" s="246">
        <v>1</v>
      </c>
      <c r="E164" s="245">
        <f t="shared" si="8"/>
        <v>0</v>
      </c>
    </row>
    <row r="165" spans="1:5">
      <c r="A165" s="28"/>
      <c r="B165" s="267" t="s">
        <v>149</v>
      </c>
      <c r="C165" s="246"/>
      <c r="D165" s="246">
        <v>1</v>
      </c>
      <c r="E165" s="245">
        <f t="shared" si="8"/>
        <v>0</v>
      </c>
    </row>
    <row r="166" spans="1:5">
      <c r="A166" s="172"/>
      <c r="B166" s="244" t="s">
        <v>150</v>
      </c>
      <c r="C166" s="246"/>
      <c r="D166" s="246">
        <v>1</v>
      </c>
      <c r="E166" s="245">
        <f t="shared" si="8"/>
        <v>0</v>
      </c>
    </row>
    <row r="167" spans="1:5">
      <c r="A167" s="172"/>
      <c r="B167" s="244"/>
      <c r="C167" s="246"/>
      <c r="D167" s="246"/>
      <c r="E167" s="245"/>
    </row>
    <row r="168" spans="1:5">
      <c r="A168" s="249" t="s">
        <v>151</v>
      </c>
      <c r="B168" s="244"/>
      <c r="C168" s="246"/>
      <c r="D168" s="246"/>
      <c r="E168" s="245"/>
    </row>
    <row r="169" spans="1:5" ht="13.5">
      <c r="A169" s="249"/>
      <c r="B169" s="251" t="s">
        <v>152</v>
      </c>
      <c r="C169" s="246"/>
      <c r="D169" s="246"/>
      <c r="E169" s="245"/>
    </row>
    <row r="170" spans="1:5">
      <c r="A170" s="28"/>
      <c r="B170" s="33" t="s">
        <v>153</v>
      </c>
      <c r="C170" s="245"/>
      <c r="D170" s="246">
        <v>1</v>
      </c>
      <c r="E170" s="245">
        <f t="shared" ref="E170:E171" si="9">C170*D170/1000</f>
        <v>0</v>
      </c>
    </row>
    <row r="171" spans="1:5">
      <c r="A171" s="28"/>
      <c r="B171" s="33" t="s">
        <v>154</v>
      </c>
      <c r="C171" s="245"/>
      <c r="D171" s="246">
        <v>1</v>
      </c>
      <c r="E171" s="245">
        <f t="shared" si="9"/>
        <v>0</v>
      </c>
    </row>
    <row r="172" spans="1:5" s="233" customFormat="1">
      <c r="A172" s="239"/>
      <c r="B172" s="268" t="s">
        <v>155</v>
      </c>
      <c r="C172" s="243"/>
      <c r="D172" s="242">
        <v>0.6603</v>
      </c>
      <c r="E172" s="243">
        <f t="shared" ref="E172:E183" si="10">C172*D172/1000</f>
        <v>0</v>
      </c>
    </row>
    <row r="173" spans="1:5">
      <c r="A173" s="28"/>
      <c r="B173" s="33" t="s">
        <v>156</v>
      </c>
      <c r="C173" s="245"/>
      <c r="D173" s="246">
        <v>1</v>
      </c>
      <c r="E173" s="245">
        <f t="shared" si="10"/>
        <v>0</v>
      </c>
    </row>
    <row r="174" spans="1:5">
      <c r="A174" s="28"/>
      <c r="B174" s="265" t="s">
        <v>157</v>
      </c>
      <c r="C174" s="245"/>
      <c r="D174" s="246">
        <v>1</v>
      </c>
      <c r="E174" s="245">
        <f t="shared" si="10"/>
        <v>0</v>
      </c>
    </row>
    <row r="175" spans="1:5">
      <c r="A175" s="28"/>
      <c r="B175" s="265" t="s">
        <v>158</v>
      </c>
      <c r="C175" s="245"/>
      <c r="D175" s="246">
        <v>1</v>
      </c>
      <c r="E175" s="245">
        <f t="shared" si="10"/>
        <v>0</v>
      </c>
    </row>
    <row r="176" spans="1:5">
      <c r="A176" s="28"/>
      <c r="B176" s="265" t="s">
        <v>159</v>
      </c>
      <c r="C176" s="245"/>
      <c r="D176" s="246">
        <v>1</v>
      </c>
      <c r="E176" s="245">
        <f t="shared" si="10"/>
        <v>0</v>
      </c>
    </row>
    <row r="177" spans="1:5">
      <c r="A177" s="28"/>
      <c r="B177" s="265" t="s">
        <v>160</v>
      </c>
      <c r="C177" s="245"/>
      <c r="D177" s="246">
        <v>1</v>
      </c>
      <c r="E177" s="245">
        <f t="shared" si="10"/>
        <v>0</v>
      </c>
    </row>
    <row r="178" spans="1:5">
      <c r="A178" s="28"/>
      <c r="B178" s="244"/>
      <c r="C178" s="246"/>
      <c r="D178" s="246"/>
      <c r="E178" s="245">
        <f t="shared" si="10"/>
        <v>0</v>
      </c>
    </row>
    <row r="179" spans="1:5">
      <c r="A179" s="28"/>
      <c r="B179" s="244" t="s">
        <v>161</v>
      </c>
      <c r="C179" s="246"/>
      <c r="D179" s="246">
        <v>1</v>
      </c>
      <c r="E179" s="245">
        <f t="shared" si="10"/>
        <v>0</v>
      </c>
    </row>
    <row r="180" spans="1:5">
      <c r="A180" s="28"/>
      <c r="B180" s="244" t="s">
        <v>162</v>
      </c>
      <c r="C180" s="246"/>
      <c r="D180" s="246">
        <v>1</v>
      </c>
      <c r="E180" s="245">
        <f t="shared" si="10"/>
        <v>0</v>
      </c>
    </row>
    <row r="181" spans="1:5">
      <c r="A181" s="28"/>
      <c r="B181" s="244" t="s">
        <v>163</v>
      </c>
      <c r="C181" s="246"/>
      <c r="D181" s="246">
        <v>1</v>
      </c>
      <c r="E181" s="245">
        <f t="shared" si="10"/>
        <v>0</v>
      </c>
    </row>
    <row r="182" spans="1:5">
      <c r="A182" s="172"/>
      <c r="B182" s="244" t="s">
        <v>164</v>
      </c>
      <c r="C182" s="246"/>
      <c r="D182" s="246">
        <v>1</v>
      </c>
      <c r="E182" s="245">
        <f t="shared" si="10"/>
        <v>0</v>
      </c>
    </row>
    <row r="183" spans="1:5">
      <c r="A183" s="28"/>
      <c r="B183" s="244" t="s">
        <v>165</v>
      </c>
      <c r="C183" s="246"/>
      <c r="D183" s="246">
        <v>1</v>
      </c>
      <c r="E183" s="245">
        <f t="shared" si="10"/>
        <v>0</v>
      </c>
    </row>
    <row r="184" spans="1:5">
      <c r="A184" s="269"/>
      <c r="B184" s="270"/>
      <c r="C184" s="271"/>
      <c r="D184" s="271"/>
      <c r="E184" s="271"/>
    </row>
  </sheetData>
  <mergeCells count="9">
    <mergeCell ref="A1:E1"/>
    <mergeCell ref="A2:E2"/>
    <mergeCell ref="A3:E3"/>
    <mergeCell ref="A11:B11"/>
    <mergeCell ref="C5:C10"/>
    <mergeCell ref="D5:D10"/>
    <mergeCell ref="E5:E10"/>
    <mergeCell ref="A5:B7"/>
    <mergeCell ref="A8:B9"/>
  </mergeCells>
  <pageMargins left="0.69930555555555596" right="0.69930555555555596" top="0.75" bottom="0.75" header="0.3" footer="0.3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AO200"/>
  <sheetViews>
    <sheetView zoomScale="95" zoomScaleNormal="95" zoomScaleSheetLayoutView="93" workbookViewId="0">
      <pane xSplit="2" ySplit="11" topLeftCell="P180" activePane="bottomRight" state="frozen"/>
      <selection pane="topRight"/>
      <selection pane="bottomLeft"/>
      <selection pane="bottomRight" activeCell="Q168" sqref="Q168:U175"/>
    </sheetView>
  </sheetViews>
  <sheetFormatPr defaultColWidth="9" defaultRowHeight="13"/>
  <cols>
    <col min="1" max="1" width="1.453125" style="2" customWidth="1"/>
    <col min="2" max="2" width="31.81640625" style="2" customWidth="1"/>
    <col min="3" max="3" width="8.26953125" style="4" customWidth="1"/>
    <col min="4" max="4" width="9.81640625" style="4" customWidth="1"/>
    <col min="5" max="5" width="8.26953125" style="4" customWidth="1"/>
    <col min="6" max="6" width="6.54296875" style="4" customWidth="1"/>
    <col min="7" max="7" width="14" style="4" customWidth="1"/>
    <col min="8" max="8" width="6.81640625" style="4" customWidth="1"/>
    <col min="9" max="9" width="8.81640625" style="4" customWidth="1"/>
    <col min="10" max="10" width="7.7265625" style="4" customWidth="1"/>
    <col min="11" max="11" width="7.26953125" style="4" customWidth="1"/>
    <col min="12" max="12" width="7.81640625" style="4" customWidth="1"/>
    <col min="13" max="13" width="8.1796875" style="4" customWidth="1"/>
    <col min="14" max="15" width="6.81640625" style="4" customWidth="1"/>
    <col min="16" max="16" width="8.81640625" style="4" customWidth="1"/>
    <col min="17" max="17" width="7.81640625" style="5" customWidth="1"/>
    <col min="18" max="18" width="9.81640625" style="5" customWidth="1"/>
    <col min="19" max="19" width="7.7265625" style="4" customWidth="1"/>
    <col min="20" max="21" width="8.1796875" style="5" customWidth="1"/>
    <col min="22" max="22" width="6.26953125" style="2" customWidth="1"/>
    <col min="23" max="23" width="10.453125" style="2" customWidth="1"/>
    <col min="24" max="26" width="8.7265625" style="2" customWidth="1"/>
    <col min="27" max="27" width="9.1796875" style="2"/>
    <col min="28" max="29" width="8.7265625" style="2" customWidth="1"/>
    <col min="30" max="40" width="9.1796875" style="2"/>
    <col min="41" max="41" width="15.81640625" style="2" customWidth="1"/>
    <col min="42" max="239" width="9.1796875" style="2"/>
    <col min="240" max="240" width="1.453125" style="2" customWidth="1"/>
    <col min="241" max="241" width="31.81640625" style="2" customWidth="1"/>
    <col min="242" max="242" width="8.26953125" style="2" customWidth="1"/>
    <col min="243" max="243" width="9.81640625" style="2" customWidth="1"/>
    <col min="244" max="244" width="8.26953125" style="2" customWidth="1"/>
    <col min="245" max="245" width="6.54296875" style="2" customWidth="1"/>
    <col min="246" max="246" width="14" style="2" customWidth="1"/>
    <col min="247" max="247" width="6.81640625" style="2" customWidth="1"/>
    <col min="248" max="248" width="8.81640625" style="2" customWidth="1"/>
    <col min="249" max="249" width="7.7265625" style="2" customWidth="1"/>
    <col min="250" max="250" width="7.26953125" style="2" customWidth="1"/>
    <col min="251" max="251" width="7.81640625" style="2" customWidth="1"/>
    <col min="252" max="252" width="8.1796875" style="2" customWidth="1"/>
    <col min="253" max="254" width="6.81640625" style="2" customWidth="1"/>
    <col min="255" max="255" width="8.81640625" style="2" customWidth="1"/>
    <col min="256" max="257" width="7.54296875" style="2" customWidth="1"/>
    <col min="258" max="258" width="7.7265625" style="2" customWidth="1"/>
    <col min="259" max="260" width="8.1796875" style="2" customWidth="1"/>
    <col min="261" max="261" width="6.26953125" style="2" customWidth="1"/>
    <col min="262" max="263" width="8.7265625" style="2" customWidth="1"/>
    <col min="264" max="264" width="9.54296875" style="2" customWidth="1"/>
    <col min="265" max="265" width="8.7265625" style="2" customWidth="1"/>
    <col min="266" max="266" width="14.54296875" style="2" customWidth="1"/>
    <col min="267" max="267" width="8.7265625" style="2" customWidth="1"/>
    <col min="268" max="268" width="10.453125" style="2" customWidth="1"/>
    <col min="269" max="271" width="8.7265625" style="2" customWidth="1"/>
    <col min="272" max="272" width="9.1796875" style="2"/>
    <col min="273" max="274" width="8.7265625" style="2" customWidth="1"/>
    <col min="275" max="275" width="4.26953125" style="2" customWidth="1"/>
    <col min="276" max="276" width="7" style="2" customWidth="1"/>
    <col min="277" max="277" width="4.26953125" style="2" customWidth="1"/>
    <col min="278" max="278" width="7.81640625" style="2" customWidth="1"/>
    <col min="279" max="495" width="9.1796875" style="2"/>
    <col min="496" max="496" width="1.453125" style="2" customWidth="1"/>
    <col min="497" max="497" width="31.81640625" style="2" customWidth="1"/>
    <col min="498" max="498" width="8.26953125" style="2" customWidth="1"/>
    <col min="499" max="499" width="9.81640625" style="2" customWidth="1"/>
    <col min="500" max="500" width="8.26953125" style="2" customWidth="1"/>
    <col min="501" max="501" width="6.54296875" style="2" customWidth="1"/>
    <col min="502" max="502" width="14" style="2" customWidth="1"/>
    <col min="503" max="503" width="6.81640625" style="2" customWidth="1"/>
    <col min="504" max="504" width="8.81640625" style="2" customWidth="1"/>
    <col min="505" max="505" width="7.7265625" style="2" customWidth="1"/>
    <col min="506" max="506" width="7.26953125" style="2" customWidth="1"/>
    <col min="507" max="507" width="7.81640625" style="2" customWidth="1"/>
    <col min="508" max="508" width="8.1796875" style="2" customWidth="1"/>
    <col min="509" max="510" width="6.81640625" style="2" customWidth="1"/>
    <col min="511" max="511" width="8.81640625" style="2" customWidth="1"/>
    <col min="512" max="513" width="7.54296875" style="2" customWidth="1"/>
    <col min="514" max="514" width="7.7265625" style="2" customWidth="1"/>
    <col min="515" max="516" width="8.1796875" style="2" customWidth="1"/>
    <col min="517" max="517" width="6.26953125" style="2" customWidth="1"/>
    <col min="518" max="519" width="8.7265625" style="2" customWidth="1"/>
    <col min="520" max="520" width="9.54296875" style="2" customWidth="1"/>
    <col min="521" max="521" width="8.7265625" style="2" customWidth="1"/>
    <col min="522" max="522" width="14.54296875" style="2" customWidth="1"/>
    <col min="523" max="523" width="8.7265625" style="2" customWidth="1"/>
    <col min="524" max="524" width="10.453125" style="2" customWidth="1"/>
    <col min="525" max="527" width="8.7265625" style="2" customWidth="1"/>
    <col min="528" max="528" width="9.1796875" style="2"/>
    <col min="529" max="530" width="8.7265625" style="2" customWidth="1"/>
    <col min="531" max="531" width="4.26953125" style="2" customWidth="1"/>
    <col min="532" max="532" width="7" style="2" customWidth="1"/>
    <col min="533" max="533" width="4.26953125" style="2" customWidth="1"/>
    <col min="534" max="534" width="7.81640625" style="2" customWidth="1"/>
    <col min="535" max="751" width="9.1796875" style="2"/>
    <col min="752" max="752" width="1.453125" style="2" customWidth="1"/>
    <col min="753" max="753" width="31.81640625" style="2" customWidth="1"/>
    <col min="754" max="754" width="8.26953125" style="2" customWidth="1"/>
    <col min="755" max="755" width="9.81640625" style="2" customWidth="1"/>
    <col min="756" max="756" width="8.26953125" style="2" customWidth="1"/>
    <col min="757" max="757" width="6.54296875" style="2" customWidth="1"/>
    <col min="758" max="758" width="14" style="2" customWidth="1"/>
    <col min="759" max="759" width="6.81640625" style="2" customWidth="1"/>
    <col min="760" max="760" width="8.81640625" style="2" customWidth="1"/>
    <col min="761" max="761" width="7.7265625" style="2" customWidth="1"/>
    <col min="762" max="762" width="7.26953125" style="2" customWidth="1"/>
    <col min="763" max="763" width="7.81640625" style="2" customWidth="1"/>
    <col min="764" max="764" width="8.1796875" style="2" customWidth="1"/>
    <col min="765" max="766" width="6.81640625" style="2" customWidth="1"/>
    <col min="767" max="767" width="8.81640625" style="2" customWidth="1"/>
    <col min="768" max="769" width="7.54296875" style="2" customWidth="1"/>
    <col min="770" max="770" width="7.7265625" style="2" customWidth="1"/>
    <col min="771" max="772" width="8.1796875" style="2" customWidth="1"/>
    <col min="773" max="773" width="6.26953125" style="2" customWidth="1"/>
    <col min="774" max="775" width="8.7265625" style="2" customWidth="1"/>
    <col min="776" max="776" width="9.54296875" style="2" customWidth="1"/>
    <col min="777" max="777" width="8.7265625" style="2" customWidth="1"/>
    <col min="778" max="778" width="14.54296875" style="2" customWidth="1"/>
    <col min="779" max="779" width="8.7265625" style="2" customWidth="1"/>
    <col min="780" max="780" width="10.453125" style="2" customWidth="1"/>
    <col min="781" max="783" width="8.7265625" style="2" customWidth="1"/>
    <col min="784" max="784" width="9.1796875" style="2"/>
    <col min="785" max="786" width="8.7265625" style="2" customWidth="1"/>
    <col min="787" max="787" width="4.26953125" style="2" customWidth="1"/>
    <col min="788" max="788" width="7" style="2" customWidth="1"/>
    <col min="789" max="789" width="4.26953125" style="2" customWidth="1"/>
    <col min="790" max="790" width="7.81640625" style="2" customWidth="1"/>
    <col min="791" max="1007" width="9.1796875" style="2"/>
    <col min="1008" max="1008" width="1.453125" style="2" customWidth="1"/>
    <col min="1009" max="1009" width="31.81640625" style="2" customWidth="1"/>
    <col min="1010" max="1010" width="8.26953125" style="2" customWidth="1"/>
    <col min="1011" max="1011" width="9.81640625" style="2" customWidth="1"/>
    <col min="1012" max="1012" width="8.26953125" style="2" customWidth="1"/>
    <col min="1013" max="1013" width="6.54296875" style="2" customWidth="1"/>
    <col min="1014" max="1014" width="14" style="2" customWidth="1"/>
    <col min="1015" max="1015" width="6.81640625" style="2" customWidth="1"/>
    <col min="1016" max="1016" width="8.81640625" style="2" customWidth="1"/>
    <col min="1017" max="1017" width="7.7265625" style="2" customWidth="1"/>
    <col min="1018" max="1018" width="7.26953125" style="2" customWidth="1"/>
    <col min="1019" max="1019" width="7.81640625" style="2" customWidth="1"/>
    <col min="1020" max="1020" width="8.1796875" style="2" customWidth="1"/>
    <col min="1021" max="1022" width="6.81640625" style="2" customWidth="1"/>
    <col min="1023" max="1023" width="8.81640625" style="2" customWidth="1"/>
    <col min="1024" max="1025" width="7.54296875" style="2" customWidth="1"/>
    <col min="1026" max="1026" width="7.7265625" style="2" customWidth="1"/>
    <col min="1027" max="1028" width="8.1796875" style="2" customWidth="1"/>
    <col min="1029" max="1029" width="6.26953125" style="2" customWidth="1"/>
    <col min="1030" max="1031" width="8.7265625" style="2" customWidth="1"/>
    <col min="1032" max="1032" width="9.54296875" style="2" customWidth="1"/>
    <col min="1033" max="1033" width="8.7265625" style="2" customWidth="1"/>
    <col min="1034" max="1034" width="14.54296875" style="2" customWidth="1"/>
    <col min="1035" max="1035" width="8.7265625" style="2" customWidth="1"/>
    <col min="1036" max="1036" width="10.453125" style="2" customWidth="1"/>
    <col min="1037" max="1039" width="8.7265625" style="2" customWidth="1"/>
    <col min="1040" max="1040" width="9.1796875" style="2"/>
    <col min="1041" max="1042" width="8.7265625" style="2" customWidth="1"/>
    <col min="1043" max="1043" width="4.26953125" style="2" customWidth="1"/>
    <col min="1044" max="1044" width="7" style="2" customWidth="1"/>
    <col min="1045" max="1045" width="4.26953125" style="2" customWidth="1"/>
    <col min="1046" max="1046" width="7.81640625" style="2" customWidth="1"/>
    <col min="1047" max="1263" width="9.1796875" style="2"/>
    <col min="1264" max="1264" width="1.453125" style="2" customWidth="1"/>
    <col min="1265" max="1265" width="31.81640625" style="2" customWidth="1"/>
    <col min="1266" max="1266" width="8.26953125" style="2" customWidth="1"/>
    <col min="1267" max="1267" width="9.81640625" style="2" customWidth="1"/>
    <col min="1268" max="1268" width="8.26953125" style="2" customWidth="1"/>
    <col min="1269" max="1269" width="6.54296875" style="2" customWidth="1"/>
    <col min="1270" max="1270" width="14" style="2" customWidth="1"/>
    <col min="1271" max="1271" width="6.81640625" style="2" customWidth="1"/>
    <col min="1272" max="1272" width="8.81640625" style="2" customWidth="1"/>
    <col min="1273" max="1273" width="7.7265625" style="2" customWidth="1"/>
    <col min="1274" max="1274" width="7.26953125" style="2" customWidth="1"/>
    <col min="1275" max="1275" width="7.81640625" style="2" customWidth="1"/>
    <col min="1276" max="1276" width="8.1796875" style="2" customWidth="1"/>
    <col min="1277" max="1278" width="6.81640625" style="2" customWidth="1"/>
    <col min="1279" max="1279" width="8.81640625" style="2" customWidth="1"/>
    <col min="1280" max="1281" width="7.54296875" style="2" customWidth="1"/>
    <col min="1282" max="1282" width="7.7265625" style="2" customWidth="1"/>
    <col min="1283" max="1284" width="8.1796875" style="2" customWidth="1"/>
    <col min="1285" max="1285" width="6.26953125" style="2" customWidth="1"/>
    <col min="1286" max="1287" width="8.7265625" style="2" customWidth="1"/>
    <col min="1288" max="1288" width="9.54296875" style="2" customWidth="1"/>
    <col min="1289" max="1289" width="8.7265625" style="2" customWidth="1"/>
    <col min="1290" max="1290" width="14.54296875" style="2" customWidth="1"/>
    <col min="1291" max="1291" width="8.7265625" style="2" customWidth="1"/>
    <col min="1292" max="1292" width="10.453125" style="2" customWidth="1"/>
    <col min="1293" max="1295" width="8.7265625" style="2" customWidth="1"/>
    <col min="1296" max="1296" width="9.1796875" style="2"/>
    <col min="1297" max="1298" width="8.7265625" style="2" customWidth="1"/>
    <col min="1299" max="1299" width="4.26953125" style="2" customWidth="1"/>
    <col min="1300" max="1300" width="7" style="2" customWidth="1"/>
    <col min="1301" max="1301" width="4.26953125" style="2" customWidth="1"/>
    <col min="1302" max="1302" width="7.81640625" style="2" customWidth="1"/>
    <col min="1303" max="1519" width="9.1796875" style="2"/>
    <col min="1520" max="1520" width="1.453125" style="2" customWidth="1"/>
    <col min="1521" max="1521" width="31.81640625" style="2" customWidth="1"/>
    <col min="1522" max="1522" width="8.26953125" style="2" customWidth="1"/>
    <col min="1523" max="1523" width="9.81640625" style="2" customWidth="1"/>
    <col min="1524" max="1524" width="8.26953125" style="2" customWidth="1"/>
    <col min="1525" max="1525" width="6.54296875" style="2" customWidth="1"/>
    <col min="1526" max="1526" width="14" style="2" customWidth="1"/>
    <col min="1527" max="1527" width="6.81640625" style="2" customWidth="1"/>
    <col min="1528" max="1528" width="8.81640625" style="2" customWidth="1"/>
    <col min="1529" max="1529" width="7.7265625" style="2" customWidth="1"/>
    <col min="1530" max="1530" width="7.26953125" style="2" customWidth="1"/>
    <col min="1531" max="1531" width="7.81640625" style="2" customWidth="1"/>
    <col min="1532" max="1532" width="8.1796875" style="2" customWidth="1"/>
    <col min="1533" max="1534" width="6.81640625" style="2" customWidth="1"/>
    <col min="1535" max="1535" width="8.81640625" style="2" customWidth="1"/>
    <col min="1536" max="1537" width="7.54296875" style="2" customWidth="1"/>
    <col min="1538" max="1538" width="7.7265625" style="2" customWidth="1"/>
    <col min="1539" max="1540" width="8.1796875" style="2" customWidth="1"/>
    <col min="1541" max="1541" width="6.26953125" style="2" customWidth="1"/>
    <col min="1542" max="1543" width="8.7265625" style="2" customWidth="1"/>
    <col min="1544" max="1544" width="9.54296875" style="2" customWidth="1"/>
    <col min="1545" max="1545" width="8.7265625" style="2" customWidth="1"/>
    <col min="1546" max="1546" width="14.54296875" style="2" customWidth="1"/>
    <col min="1547" max="1547" width="8.7265625" style="2" customWidth="1"/>
    <col min="1548" max="1548" width="10.453125" style="2" customWidth="1"/>
    <col min="1549" max="1551" width="8.7265625" style="2" customWidth="1"/>
    <col min="1552" max="1552" width="9.1796875" style="2"/>
    <col min="1553" max="1554" width="8.7265625" style="2" customWidth="1"/>
    <col min="1555" max="1555" width="4.26953125" style="2" customWidth="1"/>
    <col min="1556" max="1556" width="7" style="2" customWidth="1"/>
    <col min="1557" max="1557" width="4.26953125" style="2" customWidth="1"/>
    <col min="1558" max="1558" width="7.81640625" style="2" customWidth="1"/>
    <col min="1559" max="1775" width="9.1796875" style="2"/>
    <col min="1776" max="1776" width="1.453125" style="2" customWidth="1"/>
    <col min="1777" max="1777" width="31.81640625" style="2" customWidth="1"/>
    <col min="1778" max="1778" width="8.26953125" style="2" customWidth="1"/>
    <col min="1779" max="1779" width="9.81640625" style="2" customWidth="1"/>
    <col min="1780" max="1780" width="8.26953125" style="2" customWidth="1"/>
    <col min="1781" max="1781" width="6.54296875" style="2" customWidth="1"/>
    <col min="1782" max="1782" width="14" style="2" customWidth="1"/>
    <col min="1783" max="1783" width="6.81640625" style="2" customWidth="1"/>
    <col min="1784" max="1784" width="8.81640625" style="2" customWidth="1"/>
    <col min="1785" max="1785" width="7.7265625" style="2" customWidth="1"/>
    <col min="1786" max="1786" width="7.26953125" style="2" customWidth="1"/>
    <col min="1787" max="1787" width="7.81640625" style="2" customWidth="1"/>
    <col min="1788" max="1788" width="8.1796875" style="2" customWidth="1"/>
    <col min="1789" max="1790" width="6.81640625" style="2" customWidth="1"/>
    <col min="1791" max="1791" width="8.81640625" style="2" customWidth="1"/>
    <col min="1792" max="1793" width="7.54296875" style="2" customWidth="1"/>
    <col min="1794" max="1794" width="7.7265625" style="2" customWidth="1"/>
    <col min="1795" max="1796" width="8.1796875" style="2" customWidth="1"/>
    <col min="1797" max="1797" width="6.26953125" style="2" customWidth="1"/>
    <col min="1798" max="1799" width="8.7265625" style="2" customWidth="1"/>
    <col min="1800" max="1800" width="9.54296875" style="2" customWidth="1"/>
    <col min="1801" max="1801" width="8.7265625" style="2" customWidth="1"/>
    <col min="1802" max="1802" width="14.54296875" style="2" customWidth="1"/>
    <col min="1803" max="1803" width="8.7265625" style="2" customWidth="1"/>
    <col min="1804" max="1804" width="10.453125" style="2" customWidth="1"/>
    <col min="1805" max="1807" width="8.7265625" style="2" customWidth="1"/>
    <col min="1808" max="1808" width="9.1796875" style="2"/>
    <col min="1809" max="1810" width="8.7265625" style="2" customWidth="1"/>
    <col min="1811" max="1811" width="4.26953125" style="2" customWidth="1"/>
    <col min="1812" max="1812" width="7" style="2" customWidth="1"/>
    <col min="1813" max="1813" width="4.26953125" style="2" customWidth="1"/>
    <col min="1814" max="1814" width="7.81640625" style="2" customWidth="1"/>
    <col min="1815" max="2031" width="9.1796875" style="2"/>
    <col min="2032" max="2032" width="1.453125" style="2" customWidth="1"/>
    <col min="2033" max="2033" width="31.81640625" style="2" customWidth="1"/>
    <col min="2034" max="2034" width="8.26953125" style="2" customWidth="1"/>
    <col min="2035" max="2035" width="9.81640625" style="2" customWidth="1"/>
    <col min="2036" max="2036" width="8.26953125" style="2" customWidth="1"/>
    <col min="2037" max="2037" width="6.54296875" style="2" customWidth="1"/>
    <col min="2038" max="2038" width="14" style="2" customWidth="1"/>
    <col min="2039" max="2039" width="6.81640625" style="2" customWidth="1"/>
    <col min="2040" max="2040" width="8.81640625" style="2" customWidth="1"/>
    <col min="2041" max="2041" width="7.7265625" style="2" customWidth="1"/>
    <col min="2042" max="2042" width="7.26953125" style="2" customWidth="1"/>
    <col min="2043" max="2043" width="7.81640625" style="2" customWidth="1"/>
    <col min="2044" max="2044" width="8.1796875" style="2" customWidth="1"/>
    <col min="2045" max="2046" width="6.81640625" style="2" customWidth="1"/>
    <col min="2047" max="2047" width="8.81640625" style="2" customWidth="1"/>
    <col min="2048" max="2049" width="7.54296875" style="2" customWidth="1"/>
    <col min="2050" max="2050" width="7.7265625" style="2" customWidth="1"/>
    <col min="2051" max="2052" width="8.1796875" style="2" customWidth="1"/>
    <col min="2053" max="2053" width="6.26953125" style="2" customWidth="1"/>
    <col min="2054" max="2055" width="8.7265625" style="2" customWidth="1"/>
    <col min="2056" max="2056" width="9.54296875" style="2" customWidth="1"/>
    <col min="2057" max="2057" width="8.7265625" style="2" customWidth="1"/>
    <col min="2058" max="2058" width="14.54296875" style="2" customWidth="1"/>
    <col min="2059" max="2059" width="8.7265625" style="2" customWidth="1"/>
    <col min="2060" max="2060" width="10.453125" style="2" customWidth="1"/>
    <col min="2061" max="2063" width="8.7265625" style="2" customWidth="1"/>
    <col min="2064" max="2064" width="9.1796875" style="2"/>
    <col min="2065" max="2066" width="8.7265625" style="2" customWidth="1"/>
    <col min="2067" max="2067" width="4.26953125" style="2" customWidth="1"/>
    <col min="2068" max="2068" width="7" style="2" customWidth="1"/>
    <col min="2069" max="2069" width="4.26953125" style="2" customWidth="1"/>
    <col min="2070" max="2070" width="7.81640625" style="2" customWidth="1"/>
    <col min="2071" max="2287" width="9.1796875" style="2"/>
    <col min="2288" max="2288" width="1.453125" style="2" customWidth="1"/>
    <col min="2289" max="2289" width="31.81640625" style="2" customWidth="1"/>
    <col min="2290" max="2290" width="8.26953125" style="2" customWidth="1"/>
    <col min="2291" max="2291" width="9.81640625" style="2" customWidth="1"/>
    <col min="2292" max="2292" width="8.26953125" style="2" customWidth="1"/>
    <col min="2293" max="2293" width="6.54296875" style="2" customWidth="1"/>
    <col min="2294" max="2294" width="14" style="2" customWidth="1"/>
    <col min="2295" max="2295" width="6.81640625" style="2" customWidth="1"/>
    <col min="2296" max="2296" width="8.81640625" style="2" customWidth="1"/>
    <col min="2297" max="2297" width="7.7265625" style="2" customWidth="1"/>
    <col min="2298" max="2298" width="7.26953125" style="2" customWidth="1"/>
    <col min="2299" max="2299" width="7.81640625" style="2" customWidth="1"/>
    <col min="2300" max="2300" width="8.1796875" style="2" customWidth="1"/>
    <col min="2301" max="2302" width="6.81640625" style="2" customWidth="1"/>
    <col min="2303" max="2303" width="8.81640625" style="2" customWidth="1"/>
    <col min="2304" max="2305" width="7.54296875" style="2" customWidth="1"/>
    <col min="2306" max="2306" width="7.7265625" style="2" customWidth="1"/>
    <col min="2307" max="2308" width="8.1796875" style="2" customWidth="1"/>
    <col min="2309" max="2309" width="6.26953125" style="2" customWidth="1"/>
    <col min="2310" max="2311" width="8.7265625" style="2" customWidth="1"/>
    <col min="2312" max="2312" width="9.54296875" style="2" customWidth="1"/>
    <col min="2313" max="2313" width="8.7265625" style="2" customWidth="1"/>
    <col min="2314" max="2314" width="14.54296875" style="2" customWidth="1"/>
    <col min="2315" max="2315" width="8.7265625" style="2" customWidth="1"/>
    <col min="2316" max="2316" width="10.453125" style="2" customWidth="1"/>
    <col min="2317" max="2319" width="8.7265625" style="2" customWidth="1"/>
    <col min="2320" max="2320" width="9.1796875" style="2"/>
    <col min="2321" max="2322" width="8.7265625" style="2" customWidth="1"/>
    <col min="2323" max="2323" width="4.26953125" style="2" customWidth="1"/>
    <col min="2324" max="2324" width="7" style="2" customWidth="1"/>
    <col min="2325" max="2325" width="4.26953125" style="2" customWidth="1"/>
    <col min="2326" max="2326" width="7.81640625" style="2" customWidth="1"/>
    <col min="2327" max="2543" width="9.1796875" style="2"/>
    <col min="2544" max="2544" width="1.453125" style="2" customWidth="1"/>
    <col min="2545" max="2545" width="31.81640625" style="2" customWidth="1"/>
    <col min="2546" max="2546" width="8.26953125" style="2" customWidth="1"/>
    <col min="2547" max="2547" width="9.81640625" style="2" customWidth="1"/>
    <col min="2548" max="2548" width="8.26953125" style="2" customWidth="1"/>
    <col min="2549" max="2549" width="6.54296875" style="2" customWidth="1"/>
    <col min="2550" max="2550" width="14" style="2" customWidth="1"/>
    <col min="2551" max="2551" width="6.81640625" style="2" customWidth="1"/>
    <col min="2552" max="2552" width="8.81640625" style="2" customWidth="1"/>
    <col min="2553" max="2553" width="7.7265625" style="2" customWidth="1"/>
    <col min="2554" max="2554" width="7.26953125" style="2" customWidth="1"/>
    <col min="2555" max="2555" width="7.81640625" style="2" customWidth="1"/>
    <col min="2556" max="2556" width="8.1796875" style="2" customWidth="1"/>
    <col min="2557" max="2558" width="6.81640625" style="2" customWidth="1"/>
    <col min="2559" max="2559" width="8.81640625" style="2" customWidth="1"/>
    <col min="2560" max="2561" width="7.54296875" style="2" customWidth="1"/>
    <col min="2562" max="2562" width="7.7265625" style="2" customWidth="1"/>
    <col min="2563" max="2564" width="8.1796875" style="2" customWidth="1"/>
    <col min="2565" max="2565" width="6.26953125" style="2" customWidth="1"/>
    <col min="2566" max="2567" width="8.7265625" style="2" customWidth="1"/>
    <col min="2568" max="2568" width="9.54296875" style="2" customWidth="1"/>
    <col min="2569" max="2569" width="8.7265625" style="2" customWidth="1"/>
    <col min="2570" max="2570" width="14.54296875" style="2" customWidth="1"/>
    <col min="2571" max="2571" width="8.7265625" style="2" customWidth="1"/>
    <col min="2572" max="2572" width="10.453125" style="2" customWidth="1"/>
    <col min="2573" max="2575" width="8.7265625" style="2" customWidth="1"/>
    <col min="2576" max="2576" width="9.1796875" style="2"/>
    <col min="2577" max="2578" width="8.7265625" style="2" customWidth="1"/>
    <col min="2579" max="2579" width="4.26953125" style="2" customWidth="1"/>
    <col min="2580" max="2580" width="7" style="2" customWidth="1"/>
    <col min="2581" max="2581" width="4.26953125" style="2" customWidth="1"/>
    <col min="2582" max="2582" width="7.81640625" style="2" customWidth="1"/>
    <col min="2583" max="2799" width="9.1796875" style="2"/>
    <col min="2800" max="2800" width="1.453125" style="2" customWidth="1"/>
    <col min="2801" max="2801" width="31.81640625" style="2" customWidth="1"/>
    <col min="2802" max="2802" width="8.26953125" style="2" customWidth="1"/>
    <col min="2803" max="2803" width="9.81640625" style="2" customWidth="1"/>
    <col min="2804" max="2804" width="8.26953125" style="2" customWidth="1"/>
    <col min="2805" max="2805" width="6.54296875" style="2" customWidth="1"/>
    <col min="2806" max="2806" width="14" style="2" customWidth="1"/>
    <col min="2807" max="2807" width="6.81640625" style="2" customWidth="1"/>
    <col min="2808" max="2808" width="8.81640625" style="2" customWidth="1"/>
    <col min="2809" max="2809" width="7.7265625" style="2" customWidth="1"/>
    <col min="2810" max="2810" width="7.26953125" style="2" customWidth="1"/>
    <col min="2811" max="2811" width="7.81640625" style="2" customWidth="1"/>
    <col min="2812" max="2812" width="8.1796875" style="2" customWidth="1"/>
    <col min="2813" max="2814" width="6.81640625" style="2" customWidth="1"/>
    <col min="2815" max="2815" width="8.81640625" style="2" customWidth="1"/>
    <col min="2816" max="2817" width="7.54296875" style="2" customWidth="1"/>
    <col min="2818" max="2818" width="7.7265625" style="2" customWidth="1"/>
    <col min="2819" max="2820" width="8.1796875" style="2" customWidth="1"/>
    <col min="2821" max="2821" width="6.26953125" style="2" customWidth="1"/>
    <col min="2822" max="2823" width="8.7265625" style="2" customWidth="1"/>
    <col min="2824" max="2824" width="9.54296875" style="2" customWidth="1"/>
    <col min="2825" max="2825" width="8.7265625" style="2" customWidth="1"/>
    <col min="2826" max="2826" width="14.54296875" style="2" customWidth="1"/>
    <col min="2827" max="2827" width="8.7265625" style="2" customWidth="1"/>
    <col min="2828" max="2828" width="10.453125" style="2" customWidth="1"/>
    <col min="2829" max="2831" width="8.7265625" style="2" customWidth="1"/>
    <col min="2832" max="2832" width="9.1796875" style="2"/>
    <col min="2833" max="2834" width="8.7265625" style="2" customWidth="1"/>
    <col min="2835" max="2835" width="4.26953125" style="2" customWidth="1"/>
    <col min="2836" max="2836" width="7" style="2" customWidth="1"/>
    <col min="2837" max="2837" width="4.26953125" style="2" customWidth="1"/>
    <col min="2838" max="2838" width="7.81640625" style="2" customWidth="1"/>
    <col min="2839" max="3055" width="9.1796875" style="2"/>
    <col min="3056" max="3056" width="1.453125" style="2" customWidth="1"/>
    <col min="3057" max="3057" width="31.81640625" style="2" customWidth="1"/>
    <col min="3058" max="3058" width="8.26953125" style="2" customWidth="1"/>
    <col min="3059" max="3059" width="9.81640625" style="2" customWidth="1"/>
    <col min="3060" max="3060" width="8.26953125" style="2" customWidth="1"/>
    <col min="3061" max="3061" width="6.54296875" style="2" customWidth="1"/>
    <col min="3062" max="3062" width="14" style="2" customWidth="1"/>
    <col min="3063" max="3063" width="6.81640625" style="2" customWidth="1"/>
    <col min="3064" max="3064" width="8.81640625" style="2" customWidth="1"/>
    <col min="3065" max="3065" width="7.7265625" style="2" customWidth="1"/>
    <col min="3066" max="3066" width="7.26953125" style="2" customWidth="1"/>
    <col min="3067" max="3067" width="7.81640625" style="2" customWidth="1"/>
    <col min="3068" max="3068" width="8.1796875" style="2" customWidth="1"/>
    <col min="3069" max="3070" width="6.81640625" style="2" customWidth="1"/>
    <col min="3071" max="3071" width="8.81640625" style="2" customWidth="1"/>
    <col min="3072" max="3073" width="7.54296875" style="2" customWidth="1"/>
    <col min="3074" max="3074" width="7.7265625" style="2" customWidth="1"/>
    <col min="3075" max="3076" width="8.1796875" style="2" customWidth="1"/>
    <col min="3077" max="3077" width="6.26953125" style="2" customWidth="1"/>
    <col min="3078" max="3079" width="8.7265625" style="2" customWidth="1"/>
    <col min="3080" max="3080" width="9.54296875" style="2" customWidth="1"/>
    <col min="3081" max="3081" width="8.7265625" style="2" customWidth="1"/>
    <col min="3082" max="3082" width="14.54296875" style="2" customWidth="1"/>
    <col min="3083" max="3083" width="8.7265625" style="2" customWidth="1"/>
    <col min="3084" max="3084" width="10.453125" style="2" customWidth="1"/>
    <col min="3085" max="3087" width="8.7265625" style="2" customWidth="1"/>
    <col min="3088" max="3088" width="9.1796875" style="2"/>
    <col min="3089" max="3090" width="8.7265625" style="2" customWidth="1"/>
    <col min="3091" max="3091" width="4.26953125" style="2" customWidth="1"/>
    <col min="3092" max="3092" width="7" style="2" customWidth="1"/>
    <col min="3093" max="3093" width="4.26953125" style="2" customWidth="1"/>
    <col min="3094" max="3094" width="7.81640625" style="2" customWidth="1"/>
    <col min="3095" max="3311" width="9.1796875" style="2"/>
    <col min="3312" max="3312" width="1.453125" style="2" customWidth="1"/>
    <col min="3313" max="3313" width="31.81640625" style="2" customWidth="1"/>
    <col min="3314" max="3314" width="8.26953125" style="2" customWidth="1"/>
    <col min="3315" max="3315" width="9.81640625" style="2" customWidth="1"/>
    <col min="3316" max="3316" width="8.26953125" style="2" customWidth="1"/>
    <col min="3317" max="3317" width="6.54296875" style="2" customWidth="1"/>
    <col min="3318" max="3318" width="14" style="2" customWidth="1"/>
    <col min="3319" max="3319" width="6.81640625" style="2" customWidth="1"/>
    <col min="3320" max="3320" width="8.81640625" style="2" customWidth="1"/>
    <col min="3321" max="3321" width="7.7265625" style="2" customWidth="1"/>
    <col min="3322" max="3322" width="7.26953125" style="2" customWidth="1"/>
    <col min="3323" max="3323" width="7.81640625" style="2" customWidth="1"/>
    <col min="3324" max="3324" width="8.1796875" style="2" customWidth="1"/>
    <col min="3325" max="3326" width="6.81640625" style="2" customWidth="1"/>
    <col min="3327" max="3327" width="8.81640625" style="2" customWidth="1"/>
    <col min="3328" max="3329" width="7.54296875" style="2" customWidth="1"/>
    <col min="3330" max="3330" width="7.7265625" style="2" customWidth="1"/>
    <col min="3331" max="3332" width="8.1796875" style="2" customWidth="1"/>
    <col min="3333" max="3333" width="6.26953125" style="2" customWidth="1"/>
    <col min="3334" max="3335" width="8.7265625" style="2" customWidth="1"/>
    <col min="3336" max="3336" width="9.54296875" style="2" customWidth="1"/>
    <col min="3337" max="3337" width="8.7265625" style="2" customWidth="1"/>
    <col min="3338" max="3338" width="14.54296875" style="2" customWidth="1"/>
    <col min="3339" max="3339" width="8.7265625" style="2" customWidth="1"/>
    <col min="3340" max="3340" width="10.453125" style="2" customWidth="1"/>
    <col min="3341" max="3343" width="8.7265625" style="2" customWidth="1"/>
    <col min="3344" max="3344" width="9.1796875" style="2"/>
    <col min="3345" max="3346" width="8.7265625" style="2" customWidth="1"/>
    <col min="3347" max="3347" width="4.26953125" style="2" customWidth="1"/>
    <col min="3348" max="3348" width="7" style="2" customWidth="1"/>
    <col min="3349" max="3349" width="4.26953125" style="2" customWidth="1"/>
    <col min="3350" max="3350" width="7.81640625" style="2" customWidth="1"/>
    <col min="3351" max="3567" width="9.1796875" style="2"/>
    <col min="3568" max="3568" width="1.453125" style="2" customWidth="1"/>
    <col min="3569" max="3569" width="31.81640625" style="2" customWidth="1"/>
    <col min="3570" max="3570" width="8.26953125" style="2" customWidth="1"/>
    <col min="3571" max="3571" width="9.81640625" style="2" customWidth="1"/>
    <col min="3572" max="3572" width="8.26953125" style="2" customWidth="1"/>
    <col min="3573" max="3573" width="6.54296875" style="2" customWidth="1"/>
    <col min="3574" max="3574" width="14" style="2" customWidth="1"/>
    <col min="3575" max="3575" width="6.81640625" style="2" customWidth="1"/>
    <col min="3576" max="3576" width="8.81640625" style="2" customWidth="1"/>
    <col min="3577" max="3577" width="7.7265625" style="2" customWidth="1"/>
    <col min="3578" max="3578" width="7.26953125" style="2" customWidth="1"/>
    <col min="3579" max="3579" width="7.81640625" style="2" customWidth="1"/>
    <col min="3580" max="3580" width="8.1796875" style="2" customWidth="1"/>
    <col min="3581" max="3582" width="6.81640625" style="2" customWidth="1"/>
    <col min="3583" max="3583" width="8.81640625" style="2" customWidth="1"/>
    <col min="3584" max="3585" width="7.54296875" style="2" customWidth="1"/>
    <col min="3586" max="3586" width="7.7265625" style="2" customWidth="1"/>
    <col min="3587" max="3588" width="8.1796875" style="2" customWidth="1"/>
    <col min="3589" max="3589" width="6.26953125" style="2" customWidth="1"/>
    <col min="3590" max="3591" width="8.7265625" style="2" customWidth="1"/>
    <col min="3592" max="3592" width="9.54296875" style="2" customWidth="1"/>
    <col min="3593" max="3593" width="8.7265625" style="2" customWidth="1"/>
    <col min="3594" max="3594" width="14.54296875" style="2" customWidth="1"/>
    <col min="3595" max="3595" width="8.7265625" style="2" customWidth="1"/>
    <col min="3596" max="3596" width="10.453125" style="2" customWidth="1"/>
    <col min="3597" max="3599" width="8.7265625" style="2" customWidth="1"/>
    <col min="3600" max="3600" width="9.1796875" style="2"/>
    <col min="3601" max="3602" width="8.7265625" style="2" customWidth="1"/>
    <col min="3603" max="3603" width="4.26953125" style="2" customWidth="1"/>
    <col min="3604" max="3604" width="7" style="2" customWidth="1"/>
    <col min="3605" max="3605" width="4.26953125" style="2" customWidth="1"/>
    <col min="3606" max="3606" width="7.81640625" style="2" customWidth="1"/>
    <col min="3607" max="3823" width="9.1796875" style="2"/>
    <col min="3824" max="3824" width="1.453125" style="2" customWidth="1"/>
    <col min="3825" max="3825" width="31.81640625" style="2" customWidth="1"/>
    <col min="3826" max="3826" width="8.26953125" style="2" customWidth="1"/>
    <col min="3827" max="3827" width="9.81640625" style="2" customWidth="1"/>
    <col min="3828" max="3828" width="8.26953125" style="2" customWidth="1"/>
    <col min="3829" max="3829" width="6.54296875" style="2" customWidth="1"/>
    <col min="3830" max="3830" width="14" style="2" customWidth="1"/>
    <col min="3831" max="3831" width="6.81640625" style="2" customWidth="1"/>
    <col min="3832" max="3832" width="8.81640625" style="2" customWidth="1"/>
    <col min="3833" max="3833" width="7.7265625" style="2" customWidth="1"/>
    <col min="3834" max="3834" width="7.26953125" style="2" customWidth="1"/>
    <col min="3835" max="3835" width="7.81640625" style="2" customWidth="1"/>
    <col min="3836" max="3836" width="8.1796875" style="2" customWidth="1"/>
    <col min="3837" max="3838" width="6.81640625" style="2" customWidth="1"/>
    <col min="3839" max="3839" width="8.81640625" style="2" customWidth="1"/>
    <col min="3840" max="3841" width="7.54296875" style="2" customWidth="1"/>
    <col min="3842" max="3842" width="7.7265625" style="2" customWidth="1"/>
    <col min="3843" max="3844" width="8.1796875" style="2" customWidth="1"/>
    <col min="3845" max="3845" width="6.26953125" style="2" customWidth="1"/>
    <col min="3846" max="3847" width="8.7265625" style="2" customWidth="1"/>
    <col min="3848" max="3848" width="9.54296875" style="2" customWidth="1"/>
    <col min="3849" max="3849" width="8.7265625" style="2" customWidth="1"/>
    <col min="3850" max="3850" width="14.54296875" style="2" customWidth="1"/>
    <col min="3851" max="3851" width="8.7265625" style="2" customWidth="1"/>
    <col min="3852" max="3852" width="10.453125" style="2" customWidth="1"/>
    <col min="3853" max="3855" width="8.7265625" style="2" customWidth="1"/>
    <col min="3856" max="3856" width="9.1796875" style="2"/>
    <col min="3857" max="3858" width="8.7265625" style="2" customWidth="1"/>
    <col min="3859" max="3859" width="4.26953125" style="2" customWidth="1"/>
    <col min="3860" max="3860" width="7" style="2" customWidth="1"/>
    <col min="3861" max="3861" width="4.26953125" style="2" customWidth="1"/>
    <col min="3862" max="3862" width="7.81640625" style="2" customWidth="1"/>
    <col min="3863" max="4079" width="9.1796875" style="2"/>
    <col min="4080" max="4080" width="1.453125" style="2" customWidth="1"/>
    <col min="4081" max="4081" width="31.81640625" style="2" customWidth="1"/>
    <col min="4082" max="4082" width="8.26953125" style="2" customWidth="1"/>
    <col min="4083" max="4083" width="9.81640625" style="2" customWidth="1"/>
    <col min="4084" max="4084" width="8.26953125" style="2" customWidth="1"/>
    <col min="4085" max="4085" width="6.54296875" style="2" customWidth="1"/>
    <col min="4086" max="4086" width="14" style="2" customWidth="1"/>
    <col min="4087" max="4087" width="6.81640625" style="2" customWidth="1"/>
    <col min="4088" max="4088" width="8.81640625" style="2" customWidth="1"/>
    <col min="4089" max="4089" width="7.7265625" style="2" customWidth="1"/>
    <col min="4090" max="4090" width="7.26953125" style="2" customWidth="1"/>
    <col min="4091" max="4091" width="7.81640625" style="2" customWidth="1"/>
    <col min="4092" max="4092" width="8.1796875" style="2" customWidth="1"/>
    <col min="4093" max="4094" width="6.81640625" style="2" customWidth="1"/>
    <col min="4095" max="4095" width="8.81640625" style="2" customWidth="1"/>
    <col min="4096" max="4097" width="7.54296875" style="2" customWidth="1"/>
    <col min="4098" max="4098" width="7.7265625" style="2" customWidth="1"/>
    <col min="4099" max="4100" width="8.1796875" style="2" customWidth="1"/>
    <col min="4101" max="4101" width="6.26953125" style="2" customWidth="1"/>
    <col min="4102" max="4103" width="8.7265625" style="2" customWidth="1"/>
    <col min="4104" max="4104" width="9.54296875" style="2" customWidth="1"/>
    <col min="4105" max="4105" width="8.7265625" style="2" customWidth="1"/>
    <col min="4106" max="4106" width="14.54296875" style="2" customWidth="1"/>
    <col min="4107" max="4107" width="8.7265625" style="2" customWidth="1"/>
    <col min="4108" max="4108" width="10.453125" style="2" customWidth="1"/>
    <col min="4109" max="4111" width="8.7265625" style="2" customWidth="1"/>
    <col min="4112" max="4112" width="9.1796875" style="2"/>
    <col min="4113" max="4114" width="8.7265625" style="2" customWidth="1"/>
    <col min="4115" max="4115" width="4.26953125" style="2" customWidth="1"/>
    <col min="4116" max="4116" width="7" style="2" customWidth="1"/>
    <col min="4117" max="4117" width="4.26953125" style="2" customWidth="1"/>
    <col min="4118" max="4118" width="7.81640625" style="2" customWidth="1"/>
    <col min="4119" max="4335" width="9.1796875" style="2"/>
    <col min="4336" max="4336" width="1.453125" style="2" customWidth="1"/>
    <col min="4337" max="4337" width="31.81640625" style="2" customWidth="1"/>
    <col min="4338" max="4338" width="8.26953125" style="2" customWidth="1"/>
    <col min="4339" max="4339" width="9.81640625" style="2" customWidth="1"/>
    <col min="4340" max="4340" width="8.26953125" style="2" customWidth="1"/>
    <col min="4341" max="4341" width="6.54296875" style="2" customWidth="1"/>
    <col min="4342" max="4342" width="14" style="2" customWidth="1"/>
    <col min="4343" max="4343" width="6.81640625" style="2" customWidth="1"/>
    <col min="4344" max="4344" width="8.81640625" style="2" customWidth="1"/>
    <col min="4345" max="4345" width="7.7265625" style="2" customWidth="1"/>
    <col min="4346" max="4346" width="7.26953125" style="2" customWidth="1"/>
    <col min="4347" max="4347" width="7.81640625" style="2" customWidth="1"/>
    <col min="4348" max="4348" width="8.1796875" style="2" customWidth="1"/>
    <col min="4349" max="4350" width="6.81640625" style="2" customWidth="1"/>
    <col min="4351" max="4351" width="8.81640625" style="2" customWidth="1"/>
    <col min="4352" max="4353" width="7.54296875" style="2" customWidth="1"/>
    <col min="4354" max="4354" width="7.7265625" style="2" customWidth="1"/>
    <col min="4355" max="4356" width="8.1796875" style="2" customWidth="1"/>
    <col min="4357" max="4357" width="6.26953125" style="2" customWidth="1"/>
    <col min="4358" max="4359" width="8.7265625" style="2" customWidth="1"/>
    <col min="4360" max="4360" width="9.54296875" style="2" customWidth="1"/>
    <col min="4361" max="4361" width="8.7265625" style="2" customWidth="1"/>
    <col min="4362" max="4362" width="14.54296875" style="2" customWidth="1"/>
    <col min="4363" max="4363" width="8.7265625" style="2" customWidth="1"/>
    <col min="4364" max="4364" width="10.453125" style="2" customWidth="1"/>
    <col min="4365" max="4367" width="8.7265625" style="2" customWidth="1"/>
    <col min="4368" max="4368" width="9.1796875" style="2"/>
    <col min="4369" max="4370" width="8.7265625" style="2" customWidth="1"/>
    <col min="4371" max="4371" width="4.26953125" style="2" customWidth="1"/>
    <col min="4372" max="4372" width="7" style="2" customWidth="1"/>
    <col min="4373" max="4373" width="4.26953125" style="2" customWidth="1"/>
    <col min="4374" max="4374" width="7.81640625" style="2" customWidth="1"/>
    <col min="4375" max="4591" width="9.1796875" style="2"/>
    <col min="4592" max="4592" width="1.453125" style="2" customWidth="1"/>
    <col min="4593" max="4593" width="31.81640625" style="2" customWidth="1"/>
    <col min="4594" max="4594" width="8.26953125" style="2" customWidth="1"/>
    <col min="4595" max="4595" width="9.81640625" style="2" customWidth="1"/>
    <col min="4596" max="4596" width="8.26953125" style="2" customWidth="1"/>
    <col min="4597" max="4597" width="6.54296875" style="2" customWidth="1"/>
    <col min="4598" max="4598" width="14" style="2" customWidth="1"/>
    <col min="4599" max="4599" width="6.81640625" style="2" customWidth="1"/>
    <col min="4600" max="4600" width="8.81640625" style="2" customWidth="1"/>
    <col min="4601" max="4601" width="7.7265625" style="2" customWidth="1"/>
    <col min="4602" max="4602" width="7.26953125" style="2" customWidth="1"/>
    <col min="4603" max="4603" width="7.81640625" style="2" customWidth="1"/>
    <col min="4604" max="4604" width="8.1796875" style="2" customWidth="1"/>
    <col min="4605" max="4606" width="6.81640625" style="2" customWidth="1"/>
    <col min="4607" max="4607" width="8.81640625" style="2" customWidth="1"/>
    <col min="4608" max="4609" width="7.54296875" style="2" customWidth="1"/>
    <col min="4610" max="4610" width="7.7265625" style="2" customWidth="1"/>
    <col min="4611" max="4612" width="8.1796875" style="2" customWidth="1"/>
    <col min="4613" max="4613" width="6.26953125" style="2" customWidth="1"/>
    <col min="4614" max="4615" width="8.7265625" style="2" customWidth="1"/>
    <col min="4616" max="4616" width="9.54296875" style="2" customWidth="1"/>
    <col min="4617" max="4617" width="8.7265625" style="2" customWidth="1"/>
    <col min="4618" max="4618" width="14.54296875" style="2" customWidth="1"/>
    <col min="4619" max="4619" width="8.7265625" style="2" customWidth="1"/>
    <col min="4620" max="4620" width="10.453125" style="2" customWidth="1"/>
    <col min="4621" max="4623" width="8.7265625" style="2" customWidth="1"/>
    <col min="4624" max="4624" width="9.1796875" style="2"/>
    <col min="4625" max="4626" width="8.7265625" style="2" customWidth="1"/>
    <col min="4627" max="4627" width="4.26953125" style="2" customWidth="1"/>
    <col min="4628" max="4628" width="7" style="2" customWidth="1"/>
    <col min="4629" max="4629" width="4.26953125" style="2" customWidth="1"/>
    <col min="4630" max="4630" width="7.81640625" style="2" customWidth="1"/>
    <col min="4631" max="4847" width="9.1796875" style="2"/>
    <col min="4848" max="4848" width="1.453125" style="2" customWidth="1"/>
    <col min="4849" max="4849" width="31.81640625" style="2" customWidth="1"/>
    <col min="4850" max="4850" width="8.26953125" style="2" customWidth="1"/>
    <col min="4851" max="4851" width="9.81640625" style="2" customWidth="1"/>
    <col min="4852" max="4852" width="8.26953125" style="2" customWidth="1"/>
    <col min="4853" max="4853" width="6.54296875" style="2" customWidth="1"/>
    <col min="4854" max="4854" width="14" style="2" customWidth="1"/>
    <col min="4855" max="4855" width="6.81640625" style="2" customWidth="1"/>
    <col min="4856" max="4856" width="8.81640625" style="2" customWidth="1"/>
    <col min="4857" max="4857" width="7.7265625" style="2" customWidth="1"/>
    <col min="4858" max="4858" width="7.26953125" style="2" customWidth="1"/>
    <col min="4859" max="4859" width="7.81640625" style="2" customWidth="1"/>
    <col min="4860" max="4860" width="8.1796875" style="2" customWidth="1"/>
    <col min="4861" max="4862" width="6.81640625" style="2" customWidth="1"/>
    <col min="4863" max="4863" width="8.81640625" style="2" customWidth="1"/>
    <col min="4864" max="4865" width="7.54296875" style="2" customWidth="1"/>
    <col min="4866" max="4866" width="7.7265625" style="2" customWidth="1"/>
    <col min="4867" max="4868" width="8.1796875" style="2" customWidth="1"/>
    <col min="4869" max="4869" width="6.26953125" style="2" customWidth="1"/>
    <col min="4870" max="4871" width="8.7265625" style="2" customWidth="1"/>
    <col min="4872" max="4872" width="9.54296875" style="2" customWidth="1"/>
    <col min="4873" max="4873" width="8.7265625" style="2" customWidth="1"/>
    <col min="4874" max="4874" width="14.54296875" style="2" customWidth="1"/>
    <col min="4875" max="4875" width="8.7265625" style="2" customWidth="1"/>
    <col min="4876" max="4876" width="10.453125" style="2" customWidth="1"/>
    <col min="4877" max="4879" width="8.7265625" style="2" customWidth="1"/>
    <col min="4880" max="4880" width="9.1796875" style="2"/>
    <col min="4881" max="4882" width="8.7265625" style="2" customWidth="1"/>
    <col min="4883" max="4883" width="4.26953125" style="2" customWidth="1"/>
    <col min="4884" max="4884" width="7" style="2" customWidth="1"/>
    <col min="4885" max="4885" width="4.26953125" style="2" customWidth="1"/>
    <col min="4886" max="4886" width="7.81640625" style="2" customWidth="1"/>
    <col min="4887" max="5103" width="9.1796875" style="2"/>
    <col min="5104" max="5104" width="1.453125" style="2" customWidth="1"/>
    <col min="5105" max="5105" width="31.81640625" style="2" customWidth="1"/>
    <col min="5106" max="5106" width="8.26953125" style="2" customWidth="1"/>
    <col min="5107" max="5107" width="9.81640625" style="2" customWidth="1"/>
    <col min="5108" max="5108" width="8.26953125" style="2" customWidth="1"/>
    <col min="5109" max="5109" width="6.54296875" style="2" customWidth="1"/>
    <col min="5110" max="5110" width="14" style="2" customWidth="1"/>
    <col min="5111" max="5111" width="6.81640625" style="2" customWidth="1"/>
    <col min="5112" max="5112" width="8.81640625" style="2" customWidth="1"/>
    <col min="5113" max="5113" width="7.7265625" style="2" customWidth="1"/>
    <col min="5114" max="5114" width="7.26953125" style="2" customWidth="1"/>
    <col min="5115" max="5115" width="7.81640625" style="2" customWidth="1"/>
    <col min="5116" max="5116" width="8.1796875" style="2" customWidth="1"/>
    <col min="5117" max="5118" width="6.81640625" style="2" customWidth="1"/>
    <col min="5119" max="5119" width="8.81640625" style="2" customWidth="1"/>
    <col min="5120" max="5121" width="7.54296875" style="2" customWidth="1"/>
    <col min="5122" max="5122" width="7.7265625" style="2" customWidth="1"/>
    <col min="5123" max="5124" width="8.1796875" style="2" customWidth="1"/>
    <col min="5125" max="5125" width="6.26953125" style="2" customWidth="1"/>
    <col min="5126" max="5127" width="8.7265625" style="2" customWidth="1"/>
    <col min="5128" max="5128" width="9.54296875" style="2" customWidth="1"/>
    <col min="5129" max="5129" width="8.7265625" style="2" customWidth="1"/>
    <col min="5130" max="5130" width="14.54296875" style="2" customWidth="1"/>
    <col min="5131" max="5131" width="8.7265625" style="2" customWidth="1"/>
    <col min="5132" max="5132" width="10.453125" style="2" customWidth="1"/>
    <col min="5133" max="5135" width="8.7265625" style="2" customWidth="1"/>
    <col min="5136" max="5136" width="9.1796875" style="2"/>
    <col min="5137" max="5138" width="8.7265625" style="2" customWidth="1"/>
    <col min="5139" max="5139" width="4.26953125" style="2" customWidth="1"/>
    <col min="5140" max="5140" width="7" style="2" customWidth="1"/>
    <col min="5141" max="5141" width="4.26953125" style="2" customWidth="1"/>
    <col min="5142" max="5142" width="7.81640625" style="2" customWidth="1"/>
    <col min="5143" max="5359" width="9.1796875" style="2"/>
    <col min="5360" max="5360" width="1.453125" style="2" customWidth="1"/>
    <col min="5361" max="5361" width="31.81640625" style="2" customWidth="1"/>
    <col min="5362" max="5362" width="8.26953125" style="2" customWidth="1"/>
    <col min="5363" max="5363" width="9.81640625" style="2" customWidth="1"/>
    <col min="5364" max="5364" width="8.26953125" style="2" customWidth="1"/>
    <col min="5365" max="5365" width="6.54296875" style="2" customWidth="1"/>
    <col min="5366" max="5366" width="14" style="2" customWidth="1"/>
    <col min="5367" max="5367" width="6.81640625" style="2" customWidth="1"/>
    <col min="5368" max="5368" width="8.81640625" style="2" customWidth="1"/>
    <col min="5369" max="5369" width="7.7265625" style="2" customWidth="1"/>
    <col min="5370" max="5370" width="7.26953125" style="2" customWidth="1"/>
    <col min="5371" max="5371" width="7.81640625" style="2" customWidth="1"/>
    <col min="5372" max="5372" width="8.1796875" style="2" customWidth="1"/>
    <col min="5373" max="5374" width="6.81640625" style="2" customWidth="1"/>
    <col min="5375" max="5375" width="8.81640625" style="2" customWidth="1"/>
    <col min="5376" max="5377" width="7.54296875" style="2" customWidth="1"/>
    <col min="5378" max="5378" width="7.7265625" style="2" customWidth="1"/>
    <col min="5379" max="5380" width="8.1796875" style="2" customWidth="1"/>
    <col min="5381" max="5381" width="6.26953125" style="2" customWidth="1"/>
    <col min="5382" max="5383" width="8.7265625" style="2" customWidth="1"/>
    <col min="5384" max="5384" width="9.54296875" style="2" customWidth="1"/>
    <col min="5385" max="5385" width="8.7265625" style="2" customWidth="1"/>
    <col min="5386" max="5386" width="14.54296875" style="2" customWidth="1"/>
    <col min="5387" max="5387" width="8.7265625" style="2" customWidth="1"/>
    <col min="5388" max="5388" width="10.453125" style="2" customWidth="1"/>
    <col min="5389" max="5391" width="8.7265625" style="2" customWidth="1"/>
    <col min="5392" max="5392" width="9.1796875" style="2"/>
    <col min="5393" max="5394" width="8.7265625" style="2" customWidth="1"/>
    <col min="5395" max="5395" width="4.26953125" style="2" customWidth="1"/>
    <col min="5396" max="5396" width="7" style="2" customWidth="1"/>
    <col min="5397" max="5397" width="4.26953125" style="2" customWidth="1"/>
    <col min="5398" max="5398" width="7.81640625" style="2" customWidth="1"/>
    <col min="5399" max="5615" width="9.1796875" style="2"/>
    <col min="5616" max="5616" width="1.453125" style="2" customWidth="1"/>
    <col min="5617" max="5617" width="31.81640625" style="2" customWidth="1"/>
    <col min="5618" max="5618" width="8.26953125" style="2" customWidth="1"/>
    <col min="5619" max="5619" width="9.81640625" style="2" customWidth="1"/>
    <col min="5620" max="5620" width="8.26953125" style="2" customWidth="1"/>
    <col min="5621" max="5621" width="6.54296875" style="2" customWidth="1"/>
    <col min="5622" max="5622" width="14" style="2" customWidth="1"/>
    <col min="5623" max="5623" width="6.81640625" style="2" customWidth="1"/>
    <col min="5624" max="5624" width="8.81640625" style="2" customWidth="1"/>
    <col min="5625" max="5625" width="7.7265625" style="2" customWidth="1"/>
    <col min="5626" max="5626" width="7.26953125" style="2" customWidth="1"/>
    <col min="5627" max="5627" width="7.81640625" style="2" customWidth="1"/>
    <col min="5628" max="5628" width="8.1796875" style="2" customWidth="1"/>
    <col min="5629" max="5630" width="6.81640625" style="2" customWidth="1"/>
    <col min="5631" max="5631" width="8.81640625" style="2" customWidth="1"/>
    <col min="5632" max="5633" width="7.54296875" style="2" customWidth="1"/>
    <col min="5634" max="5634" width="7.7265625" style="2" customWidth="1"/>
    <col min="5635" max="5636" width="8.1796875" style="2" customWidth="1"/>
    <col min="5637" max="5637" width="6.26953125" style="2" customWidth="1"/>
    <col min="5638" max="5639" width="8.7265625" style="2" customWidth="1"/>
    <col min="5640" max="5640" width="9.54296875" style="2" customWidth="1"/>
    <col min="5641" max="5641" width="8.7265625" style="2" customWidth="1"/>
    <col min="5642" max="5642" width="14.54296875" style="2" customWidth="1"/>
    <col min="5643" max="5643" width="8.7265625" style="2" customWidth="1"/>
    <col min="5644" max="5644" width="10.453125" style="2" customWidth="1"/>
    <col min="5645" max="5647" width="8.7265625" style="2" customWidth="1"/>
    <col min="5648" max="5648" width="9.1796875" style="2"/>
    <col min="5649" max="5650" width="8.7265625" style="2" customWidth="1"/>
    <col min="5651" max="5651" width="4.26953125" style="2" customWidth="1"/>
    <col min="5652" max="5652" width="7" style="2" customWidth="1"/>
    <col min="5653" max="5653" width="4.26953125" style="2" customWidth="1"/>
    <col min="5654" max="5654" width="7.81640625" style="2" customWidth="1"/>
    <col min="5655" max="5871" width="9.1796875" style="2"/>
    <col min="5872" max="5872" width="1.453125" style="2" customWidth="1"/>
    <col min="5873" max="5873" width="31.81640625" style="2" customWidth="1"/>
    <col min="5874" max="5874" width="8.26953125" style="2" customWidth="1"/>
    <col min="5875" max="5875" width="9.81640625" style="2" customWidth="1"/>
    <col min="5876" max="5876" width="8.26953125" style="2" customWidth="1"/>
    <col min="5877" max="5877" width="6.54296875" style="2" customWidth="1"/>
    <col min="5878" max="5878" width="14" style="2" customWidth="1"/>
    <col min="5879" max="5879" width="6.81640625" style="2" customWidth="1"/>
    <col min="5880" max="5880" width="8.81640625" style="2" customWidth="1"/>
    <col min="5881" max="5881" width="7.7265625" style="2" customWidth="1"/>
    <col min="5882" max="5882" width="7.26953125" style="2" customWidth="1"/>
    <col min="5883" max="5883" width="7.81640625" style="2" customWidth="1"/>
    <col min="5884" max="5884" width="8.1796875" style="2" customWidth="1"/>
    <col min="5885" max="5886" width="6.81640625" style="2" customWidth="1"/>
    <col min="5887" max="5887" width="8.81640625" style="2" customWidth="1"/>
    <col min="5888" max="5889" width="7.54296875" style="2" customWidth="1"/>
    <col min="5890" max="5890" width="7.7265625" style="2" customWidth="1"/>
    <col min="5891" max="5892" width="8.1796875" style="2" customWidth="1"/>
    <col min="5893" max="5893" width="6.26953125" style="2" customWidth="1"/>
    <col min="5894" max="5895" width="8.7265625" style="2" customWidth="1"/>
    <col min="5896" max="5896" width="9.54296875" style="2" customWidth="1"/>
    <col min="5897" max="5897" width="8.7265625" style="2" customWidth="1"/>
    <col min="5898" max="5898" width="14.54296875" style="2" customWidth="1"/>
    <col min="5899" max="5899" width="8.7265625" style="2" customWidth="1"/>
    <col min="5900" max="5900" width="10.453125" style="2" customWidth="1"/>
    <col min="5901" max="5903" width="8.7265625" style="2" customWidth="1"/>
    <col min="5904" max="5904" width="9.1796875" style="2"/>
    <col min="5905" max="5906" width="8.7265625" style="2" customWidth="1"/>
    <col min="5907" max="5907" width="4.26953125" style="2" customWidth="1"/>
    <col min="5908" max="5908" width="7" style="2" customWidth="1"/>
    <col min="5909" max="5909" width="4.26953125" style="2" customWidth="1"/>
    <col min="5910" max="5910" width="7.81640625" style="2" customWidth="1"/>
    <col min="5911" max="6127" width="9.1796875" style="2"/>
    <col min="6128" max="6128" width="1.453125" style="2" customWidth="1"/>
    <col min="6129" max="6129" width="31.81640625" style="2" customWidth="1"/>
    <col min="6130" max="6130" width="8.26953125" style="2" customWidth="1"/>
    <col min="6131" max="6131" width="9.81640625" style="2" customWidth="1"/>
    <col min="6132" max="6132" width="8.26953125" style="2" customWidth="1"/>
    <col min="6133" max="6133" width="6.54296875" style="2" customWidth="1"/>
    <col min="6134" max="6134" width="14" style="2" customWidth="1"/>
    <col min="6135" max="6135" width="6.81640625" style="2" customWidth="1"/>
    <col min="6136" max="6136" width="8.81640625" style="2" customWidth="1"/>
    <col min="6137" max="6137" width="7.7265625" style="2" customWidth="1"/>
    <col min="6138" max="6138" width="7.26953125" style="2" customWidth="1"/>
    <col min="6139" max="6139" width="7.81640625" style="2" customWidth="1"/>
    <col min="6140" max="6140" width="8.1796875" style="2" customWidth="1"/>
    <col min="6141" max="6142" width="6.81640625" style="2" customWidth="1"/>
    <col min="6143" max="6143" width="8.81640625" style="2" customWidth="1"/>
    <col min="6144" max="6145" width="7.54296875" style="2" customWidth="1"/>
    <col min="6146" max="6146" width="7.7265625" style="2" customWidth="1"/>
    <col min="6147" max="6148" width="8.1796875" style="2" customWidth="1"/>
    <col min="6149" max="6149" width="6.26953125" style="2" customWidth="1"/>
    <col min="6150" max="6151" width="8.7265625" style="2" customWidth="1"/>
    <col min="6152" max="6152" width="9.54296875" style="2" customWidth="1"/>
    <col min="6153" max="6153" width="8.7265625" style="2" customWidth="1"/>
    <col min="6154" max="6154" width="14.54296875" style="2" customWidth="1"/>
    <col min="6155" max="6155" width="8.7265625" style="2" customWidth="1"/>
    <col min="6156" max="6156" width="10.453125" style="2" customWidth="1"/>
    <col min="6157" max="6159" width="8.7265625" style="2" customWidth="1"/>
    <col min="6160" max="6160" width="9.1796875" style="2"/>
    <col min="6161" max="6162" width="8.7265625" style="2" customWidth="1"/>
    <col min="6163" max="6163" width="4.26953125" style="2" customWidth="1"/>
    <col min="6164" max="6164" width="7" style="2" customWidth="1"/>
    <col min="6165" max="6165" width="4.26953125" style="2" customWidth="1"/>
    <col min="6166" max="6166" width="7.81640625" style="2" customWidth="1"/>
    <col min="6167" max="6383" width="9.1796875" style="2"/>
    <col min="6384" max="6384" width="1.453125" style="2" customWidth="1"/>
    <col min="6385" max="6385" width="31.81640625" style="2" customWidth="1"/>
    <col min="6386" max="6386" width="8.26953125" style="2" customWidth="1"/>
    <col min="6387" max="6387" width="9.81640625" style="2" customWidth="1"/>
    <col min="6388" max="6388" width="8.26953125" style="2" customWidth="1"/>
    <col min="6389" max="6389" width="6.54296875" style="2" customWidth="1"/>
    <col min="6390" max="6390" width="14" style="2" customWidth="1"/>
    <col min="6391" max="6391" width="6.81640625" style="2" customWidth="1"/>
    <col min="6392" max="6392" width="8.81640625" style="2" customWidth="1"/>
    <col min="6393" max="6393" width="7.7265625" style="2" customWidth="1"/>
    <col min="6394" max="6394" width="7.26953125" style="2" customWidth="1"/>
    <col min="6395" max="6395" width="7.81640625" style="2" customWidth="1"/>
    <col min="6396" max="6396" width="8.1796875" style="2" customWidth="1"/>
    <col min="6397" max="6398" width="6.81640625" style="2" customWidth="1"/>
    <col min="6399" max="6399" width="8.81640625" style="2" customWidth="1"/>
    <col min="6400" max="6401" width="7.54296875" style="2" customWidth="1"/>
    <col min="6402" max="6402" width="7.7265625" style="2" customWidth="1"/>
    <col min="6403" max="6404" width="8.1796875" style="2" customWidth="1"/>
    <col min="6405" max="6405" width="6.26953125" style="2" customWidth="1"/>
    <col min="6406" max="6407" width="8.7265625" style="2" customWidth="1"/>
    <col min="6408" max="6408" width="9.54296875" style="2" customWidth="1"/>
    <col min="6409" max="6409" width="8.7265625" style="2" customWidth="1"/>
    <col min="6410" max="6410" width="14.54296875" style="2" customWidth="1"/>
    <col min="6411" max="6411" width="8.7265625" style="2" customWidth="1"/>
    <col min="6412" max="6412" width="10.453125" style="2" customWidth="1"/>
    <col min="6413" max="6415" width="8.7265625" style="2" customWidth="1"/>
    <col min="6416" max="6416" width="9.1796875" style="2"/>
    <col min="6417" max="6418" width="8.7265625" style="2" customWidth="1"/>
    <col min="6419" max="6419" width="4.26953125" style="2" customWidth="1"/>
    <col min="6420" max="6420" width="7" style="2" customWidth="1"/>
    <col min="6421" max="6421" width="4.26953125" style="2" customWidth="1"/>
    <col min="6422" max="6422" width="7.81640625" style="2" customWidth="1"/>
    <col min="6423" max="6639" width="9.1796875" style="2"/>
    <col min="6640" max="6640" width="1.453125" style="2" customWidth="1"/>
    <col min="6641" max="6641" width="31.81640625" style="2" customWidth="1"/>
    <col min="6642" max="6642" width="8.26953125" style="2" customWidth="1"/>
    <col min="6643" max="6643" width="9.81640625" style="2" customWidth="1"/>
    <col min="6644" max="6644" width="8.26953125" style="2" customWidth="1"/>
    <col min="6645" max="6645" width="6.54296875" style="2" customWidth="1"/>
    <col min="6646" max="6646" width="14" style="2" customWidth="1"/>
    <col min="6647" max="6647" width="6.81640625" style="2" customWidth="1"/>
    <col min="6648" max="6648" width="8.81640625" style="2" customWidth="1"/>
    <col min="6649" max="6649" width="7.7265625" style="2" customWidth="1"/>
    <col min="6650" max="6650" width="7.26953125" style="2" customWidth="1"/>
    <col min="6651" max="6651" width="7.81640625" style="2" customWidth="1"/>
    <col min="6652" max="6652" width="8.1796875" style="2" customWidth="1"/>
    <col min="6653" max="6654" width="6.81640625" style="2" customWidth="1"/>
    <col min="6655" max="6655" width="8.81640625" style="2" customWidth="1"/>
    <col min="6656" max="6657" width="7.54296875" style="2" customWidth="1"/>
    <col min="6658" max="6658" width="7.7265625" style="2" customWidth="1"/>
    <col min="6659" max="6660" width="8.1796875" style="2" customWidth="1"/>
    <col min="6661" max="6661" width="6.26953125" style="2" customWidth="1"/>
    <col min="6662" max="6663" width="8.7265625" style="2" customWidth="1"/>
    <col min="6664" max="6664" width="9.54296875" style="2" customWidth="1"/>
    <col min="6665" max="6665" width="8.7265625" style="2" customWidth="1"/>
    <col min="6666" max="6666" width="14.54296875" style="2" customWidth="1"/>
    <col min="6667" max="6667" width="8.7265625" style="2" customWidth="1"/>
    <col min="6668" max="6668" width="10.453125" style="2" customWidth="1"/>
    <col min="6669" max="6671" width="8.7265625" style="2" customWidth="1"/>
    <col min="6672" max="6672" width="9.1796875" style="2"/>
    <col min="6673" max="6674" width="8.7265625" style="2" customWidth="1"/>
    <col min="6675" max="6675" width="4.26953125" style="2" customWidth="1"/>
    <col min="6676" max="6676" width="7" style="2" customWidth="1"/>
    <col min="6677" max="6677" width="4.26953125" style="2" customWidth="1"/>
    <col min="6678" max="6678" width="7.81640625" style="2" customWidth="1"/>
    <col min="6679" max="6895" width="9.1796875" style="2"/>
    <col min="6896" max="6896" width="1.453125" style="2" customWidth="1"/>
    <col min="6897" max="6897" width="31.81640625" style="2" customWidth="1"/>
    <col min="6898" max="6898" width="8.26953125" style="2" customWidth="1"/>
    <col min="6899" max="6899" width="9.81640625" style="2" customWidth="1"/>
    <col min="6900" max="6900" width="8.26953125" style="2" customWidth="1"/>
    <col min="6901" max="6901" width="6.54296875" style="2" customWidth="1"/>
    <col min="6902" max="6902" width="14" style="2" customWidth="1"/>
    <col min="6903" max="6903" width="6.81640625" style="2" customWidth="1"/>
    <col min="6904" max="6904" width="8.81640625" style="2" customWidth="1"/>
    <col min="6905" max="6905" width="7.7265625" style="2" customWidth="1"/>
    <col min="6906" max="6906" width="7.26953125" style="2" customWidth="1"/>
    <col min="6907" max="6907" width="7.81640625" style="2" customWidth="1"/>
    <col min="6908" max="6908" width="8.1796875" style="2" customWidth="1"/>
    <col min="6909" max="6910" width="6.81640625" style="2" customWidth="1"/>
    <col min="6911" max="6911" width="8.81640625" style="2" customWidth="1"/>
    <col min="6912" max="6913" width="7.54296875" style="2" customWidth="1"/>
    <col min="6914" max="6914" width="7.7265625" style="2" customWidth="1"/>
    <col min="6915" max="6916" width="8.1796875" style="2" customWidth="1"/>
    <col min="6917" max="6917" width="6.26953125" style="2" customWidth="1"/>
    <col min="6918" max="6919" width="8.7265625" style="2" customWidth="1"/>
    <col min="6920" max="6920" width="9.54296875" style="2" customWidth="1"/>
    <col min="6921" max="6921" width="8.7265625" style="2" customWidth="1"/>
    <col min="6922" max="6922" width="14.54296875" style="2" customWidth="1"/>
    <col min="6923" max="6923" width="8.7265625" style="2" customWidth="1"/>
    <col min="6924" max="6924" width="10.453125" style="2" customWidth="1"/>
    <col min="6925" max="6927" width="8.7265625" style="2" customWidth="1"/>
    <col min="6928" max="6928" width="9.1796875" style="2"/>
    <col min="6929" max="6930" width="8.7265625" style="2" customWidth="1"/>
    <col min="6931" max="6931" width="4.26953125" style="2" customWidth="1"/>
    <col min="6932" max="6932" width="7" style="2" customWidth="1"/>
    <col min="6933" max="6933" width="4.26953125" style="2" customWidth="1"/>
    <col min="6934" max="6934" width="7.81640625" style="2" customWidth="1"/>
    <col min="6935" max="7151" width="9.1796875" style="2"/>
    <col min="7152" max="7152" width="1.453125" style="2" customWidth="1"/>
    <col min="7153" max="7153" width="31.81640625" style="2" customWidth="1"/>
    <col min="7154" max="7154" width="8.26953125" style="2" customWidth="1"/>
    <col min="7155" max="7155" width="9.81640625" style="2" customWidth="1"/>
    <col min="7156" max="7156" width="8.26953125" style="2" customWidth="1"/>
    <col min="7157" max="7157" width="6.54296875" style="2" customWidth="1"/>
    <col min="7158" max="7158" width="14" style="2" customWidth="1"/>
    <col min="7159" max="7159" width="6.81640625" style="2" customWidth="1"/>
    <col min="7160" max="7160" width="8.81640625" style="2" customWidth="1"/>
    <col min="7161" max="7161" width="7.7265625" style="2" customWidth="1"/>
    <col min="7162" max="7162" width="7.26953125" style="2" customWidth="1"/>
    <col min="7163" max="7163" width="7.81640625" style="2" customWidth="1"/>
    <col min="7164" max="7164" width="8.1796875" style="2" customWidth="1"/>
    <col min="7165" max="7166" width="6.81640625" style="2" customWidth="1"/>
    <col min="7167" max="7167" width="8.81640625" style="2" customWidth="1"/>
    <col min="7168" max="7169" width="7.54296875" style="2" customWidth="1"/>
    <col min="7170" max="7170" width="7.7265625" style="2" customWidth="1"/>
    <col min="7171" max="7172" width="8.1796875" style="2" customWidth="1"/>
    <col min="7173" max="7173" width="6.26953125" style="2" customWidth="1"/>
    <col min="7174" max="7175" width="8.7265625" style="2" customWidth="1"/>
    <col min="7176" max="7176" width="9.54296875" style="2" customWidth="1"/>
    <col min="7177" max="7177" width="8.7265625" style="2" customWidth="1"/>
    <col min="7178" max="7178" width="14.54296875" style="2" customWidth="1"/>
    <col min="7179" max="7179" width="8.7265625" style="2" customWidth="1"/>
    <col min="7180" max="7180" width="10.453125" style="2" customWidth="1"/>
    <col min="7181" max="7183" width="8.7265625" style="2" customWidth="1"/>
    <col min="7184" max="7184" width="9.1796875" style="2"/>
    <col min="7185" max="7186" width="8.7265625" style="2" customWidth="1"/>
    <col min="7187" max="7187" width="4.26953125" style="2" customWidth="1"/>
    <col min="7188" max="7188" width="7" style="2" customWidth="1"/>
    <col min="7189" max="7189" width="4.26953125" style="2" customWidth="1"/>
    <col min="7190" max="7190" width="7.81640625" style="2" customWidth="1"/>
    <col min="7191" max="7407" width="9.1796875" style="2"/>
    <col min="7408" max="7408" width="1.453125" style="2" customWidth="1"/>
    <col min="7409" max="7409" width="31.81640625" style="2" customWidth="1"/>
    <col min="7410" max="7410" width="8.26953125" style="2" customWidth="1"/>
    <col min="7411" max="7411" width="9.81640625" style="2" customWidth="1"/>
    <col min="7412" max="7412" width="8.26953125" style="2" customWidth="1"/>
    <col min="7413" max="7413" width="6.54296875" style="2" customWidth="1"/>
    <col min="7414" max="7414" width="14" style="2" customWidth="1"/>
    <col min="7415" max="7415" width="6.81640625" style="2" customWidth="1"/>
    <col min="7416" max="7416" width="8.81640625" style="2" customWidth="1"/>
    <col min="7417" max="7417" width="7.7265625" style="2" customWidth="1"/>
    <col min="7418" max="7418" width="7.26953125" style="2" customWidth="1"/>
    <col min="7419" max="7419" width="7.81640625" style="2" customWidth="1"/>
    <col min="7420" max="7420" width="8.1796875" style="2" customWidth="1"/>
    <col min="7421" max="7422" width="6.81640625" style="2" customWidth="1"/>
    <col min="7423" max="7423" width="8.81640625" style="2" customWidth="1"/>
    <col min="7424" max="7425" width="7.54296875" style="2" customWidth="1"/>
    <col min="7426" max="7426" width="7.7265625" style="2" customWidth="1"/>
    <col min="7427" max="7428" width="8.1796875" style="2" customWidth="1"/>
    <col min="7429" max="7429" width="6.26953125" style="2" customWidth="1"/>
    <col min="7430" max="7431" width="8.7265625" style="2" customWidth="1"/>
    <col min="7432" max="7432" width="9.54296875" style="2" customWidth="1"/>
    <col min="7433" max="7433" width="8.7265625" style="2" customWidth="1"/>
    <col min="7434" max="7434" width="14.54296875" style="2" customWidth="1"/>
    <col min="7435" max="7435" width="8.7265625" style="2" customWidth="1"/>
    <col min="7436" max="7436" width="10.453125" style="2" customWidth="1"/>
    <col min="7437" max="7439" width="8.7265625" style="2" customWidth="1"/>
    <col min="7440" max="7440" width="9.1796875" style="2"/>
    <col min="7441" max="7442" width="8.7265625" style="2" customWidth="1"/>
    <col min="7443" max="7443" width="4.26953125" style="2" customWidth="1"/>
    <col min="7444" max="7444" width="7" style="2" customWidth="1"/>
    <col min="7445" max="7445" width="4.26953125" style="2" customWidth="1"/>
    <col min="7446" max="7446" width="7.81640625" style="2" customWidth="1"/>
    <col min="7447" max="7663" width="9.1796875" style="2"/>
    <col min="7664" max="7664" width="1.453125" style="2" customWidth="1"/>
    <col min="7665" max="7665" width="31.81640625" style="2" customWidth="1"/>
    <col min="7666" max="7666" width="8.26953125" style="2" customWidth="1"/>
    <col min="7667" max="7667" width="9.81640625" style="2" customWidth="1"/>
    <col min="7668" max="7668" width="8.26953125" style="2" customWidth="1"/>
    <col min="7669" max="7669" width="6.54296875" style="2" customWidth="1"/>
    <col min="7670" max="7670" width="14" style="2" customWidth="1"/>
    <col min="7671" max="7671" width="6.81640625" style="2" customWidth="1"/>
    <col min="7672" max="7672" width="8.81640625" style="2" customWidth="1"/>
    <col min="7673" max="7673" width="7.7265625" style="2" customWidth="1"/>
    <col min="7674" max="7674" width="7.26953125" style="2" customWidth="1"/>
    <col min="7675" max="7675" width="7.81640625" style="2" customWidth="1"/>
    <col min="7676" max="7676" width="8.1796875" style="2" customWidth="1"/>
    <col min="7677" max="7678" width="6.81640625" style="2" customWidth="1"/>
    <col min="7679" max="7679" width="8.81640625" style="2" customWidth="1"/>
    <col min="7680" max="7681" width="7.54296875" style="2" customWidth="1"/>
    <col min="7682" max="7682" width="7.7265625" style="2" customWidth="1"/>
    <col min="7683" max="7684" width="8.1796875" style="2" customWidth="1"/>
    <col min="7685" max="7685" width="6.26953125" style="2" customWidth="1"/>
    <col min="7686" max="7687" width="8.7265625" style="2" customWidth="1"/>
    <col min="7688" max="7688" width="9.54296875" style="2" customWidth="1"/>
    <col min="7689" max="7689" width="8.7265625" style="2" customWidth="1"/>
    <col min="7690" max="7690" width="14.54296875" style="2" customWidth="1"/>
    <col min="7691" max="7691" width="8.7265625" style="2" customWidth="1"/>
    <col min="7692" max="7692" width="10.453125" style="2" customWidth="1"/>
    <col min="7693" max="7695" width="8.7265625" style="2" customWidth="1"/>
    <col min="7696" max="7696" width="9.1796875" style="2"/>
    <col min="7697" max="7698" width="8.7265625" style="2" customWidth="1"/>
    <col min="7699" max="7699" width="4.26953125" style="2" customWidth="1"/>
    <col min="7700" max="7700" width="7" style="2" customWidth="1"/>
    <col min="7701" max="7701" width="4.26953125" style="2" customWidth="1"/>
    <col min="7702" max="7702" width="7.81640625" style="2" customWidth="1"/>
    <col min="7703" max="7919" width="9.1796875" style="2"/>
    <col min="7920" max="7920" width="1.453125" style="2" customWidth="1"/>
    <col min="7921" max="7921" width="31.81640625" style="2" customWidth="1"/>
    <col min="7922" max="7922" width="8.26953125" style="2" customWidth="1"/>
    <col min="7923" max="7923" width="9.81640625" style="2" customWidth="1"/>
    <col min="7924" max="7924" width="8.26953125" style="2" customWidth="1"/>
    <col min="7925" max="7925" width="6.54296875" style="2" customWidth="1"/>
    <col min="7926" max="7926" width="14" style="2" customWidth="1"/>
    <col min="7927" max="7927" width="6.81640625" style="2" customWidth="1"/>
    <col min="7928" max="7928" width="8.81640625" style="2" customWidth="1"/>
    <col min="7929" max="7929" width="7.7265625" style="2" customWidth="1"/>
    <col min="7930" max="7930" width="7.26953125" style="2" customWidth="1"/>
    <col min="7931" max="7931" width="7.81640625" style="2" customWidth="1"/>
    <col min="7932" max="7932" width="8.1796875" style="2" customWidth="1"/>
    <col min="7933" max="7934" width="6.81640625" style="2" customWidth="1"/>
    <col min="7935" max="7935" width="8.81640625" style="2" customWidth="1"/>
    <col min="7936" max="7937" width="7.54296875" style="2" customWidth="1"/>
    <col min="7938" max="7938" width="7.7265625" style="2" customWidth="1"/>
    <col min="7939" max="7940" width="8.1796875" style="2" customWidth="1"/>
    <col min="7941" max="7941" width="6.26953125" style="2" customWidth="1"/>
    <col min="7942" max="7943" width="8.7265625" style="2" customWidth="1"/>
    <col min="7944" max="7944" width="9.54296875" style="2" customWidth="1"/>
    <col min="7945" max="7945" width="8.7265625" style="2" customWidth="1"/>
    <col min="7946" max="7946" width="14.54296875" style="2" customWidth="1"/>
    <col min="7947" max="7947" width="8.7265625" style="2" customWidth="1"/>
    <col min="7948" max="7948" width="10.453125" style="2" customWidth="1"/>
    <col min="7949" max="7951" width="8.7265625" style="2" customWidth="1"/>
    <col min="7952" max="7952" width="9.1796875" style="2"/>
    <col min="7953" max="7954" width="8.7265625" style="2" customWidth="1"/>
    <col min="7955" max="7955" width="4.26953125" style="2" customWidth="1"/>
    <col min="7956" max="7956" width="7" style="2" customWidth="1"/>
    <col min="7957" max="7957" width="4.26953125" style="2" customWidth="1"/>
    <col min="7958" max="7958" width="7.81640625" style="2" customWidth="1"/>
    <col min="7959" max="8175" width="9.1796875" style="2"/>
    <col min="8176" max="8176" width="1.453125" style="2" customWidth="1"/>
    <col min="8177" max="8177" width="31.81640625" style="2" customWidth="1"/>
    <col min="8178" max="8178" width="8.26953125" style="2" customWidth="1"/>
    <col min="8179" max="8179" width="9.81640625" style="2" customWidth="1"/>
    <col min="8180" max="8180" width="8.26953125" style="2" customWidth="1"/>
    <col min="8181" max="8181" width="6.54296875" style="2" customWidth="1"/>
    <col min="8182" max="8182" width="14" style="2" customWidth="1"/>
    <col min="8183" max="8183" width="6.81640625" style="2" customWidth="1"/>
    <col min="8184" max="8184" width="8.81640625" style="2" customWidth="1"/>
    <col min="8185" max="8185" width="7.7265625" style="2" customWidth="1"/>
    <col min="8186" max="8186" width="7.26953125" style="2" customWidth="1"/>
    <col min="8187" max="8187" width="7.81640625" style="2" customWidth="1"/>
    <col min="8188" max="8188" width="8.1796875" style="2" customWidth="1"/>
    <col min="8189" max="8190" width="6.81640625" style="2" customWidth="1"/>
    <col min="8191" max="8191" width="8.81640625" style="2" customWidth="1"/>
    <col min="8192" max="8193" width="7.54296875" style="2" customWidth="1"/>
    <col min="8194" max="8194" width="7.7265625" style="2" customWidth="1"/>
    <col min="8195" max="8196" width="8.1796875" style="2" customWidth="1"/>
    <col min="8197" max="8197" width="6.26953125" style="2" customWidth="1"/>
    <col min="8198" max="8199" width="8.7265625" style="2" customWidth="1"/>
    <col min="8200" max="8200" width="9.54296875" style="2" customWidth="1"/>
    <col min="8201" max="8201" width="8.7265625" style="2" customWidth="1"/>
    <col min="8202" max="8202" width="14.54296875" style="2" customWidth="1"/>
    <col min="8203" max="8203" width="8.7265625" style="2" customWidth="1"/>
    <col min="8204" max="8204" width="10.453125" style="2" customWidth="1"/>
    <col min="8205" max="8207" width="8.7265625" style="2" customWidth="1"/>
    <col min="8208" max="8208" width="9.1796875" style="2"/>
    <col min="8209" max="8210" width="8.7265625" style="2" customWidth="1"/>
    <col min="8211" max="8211" width="4.26953125" style="2" customWidth="1"/>
    <col min="8212" max="8212" width="7" style="2" customWidth="1"/>
    <col min="8213" max="8213" width="4.26953125" style="2" customWidth="1"/>
    <col min="8214" max="8214" width="7.81640625" style="2" customWidth="1"/>
    <col min="8215" max="8431" width="9.1796875" style="2"/>
    <col min="8432" max="8432" width="1.453125" style="2" customWidth="1"/>
    <col min="8433" max="8433" width="31.81640625" style="2" customWidth="1"/>
    <col min="8434" max="8434" width="8.26953125" style="2" customWidth="1"/>
    <col min="8435" max="8435" width="9.81640625" style="2" customWidth="1"/>
    <col min="8436" max="8436" width="8.26953125" style="2" customWidth="1"/>
    <col min="8437" max="8437" width="6.54296875" style="2" customWidth="1"/>
    <col min="8438" max="8438" width="14" style="2" customWidth="1"/>
    <col min="8439" max="8439" width="6.81640625" style="2" customWidth="1"/>
    <col min="8440" max="8440" width="8.81640625" style="2" customWidth="1"/>
    <col min="8441" max="8441" width="7.7265625" style="2" customWidth="1"/>
    <col min="8442" max="8442" width="7.26953125" style="2" customWidth="1"/>
    <col min="8443" max="8443" width="7.81640625" style="2" customWidth="1"/>
    <col min="8444" max="8444" width="8.1796875" style="2" customWidth="1"/>
    <col min="8445" max="8446" width="6.81640625" style="2" customWidth="1"/>
    <col min="8447" max="8447" width="8.81640625" style="2" customWidth="1"/>
    <col min="8448" max="8449" width="7.54296875" style="2" customWidth="1"/>
    <col min="8450" max="8450" width="7.7265625" style="2" customWidth="1"/>
    <col min="8451" max="8452" width="8.1796875" style="2" customWidth="1"/>
    <col min="8453" max="8453" width="6.26953125" style="2" customWidth="1"/>
    <col min="8454" max="8455" width="8.7265625" style="2" customWidth="1"/>
    <col min="8456" max="8456" width="9.54296875" style="2" customWidth="1"/>
    <col min="8457" max="8457" width="8.7265625" style="2" customWidth="1"/>
    <col min="8458" max="8458" width="14.54296875" style="2" customWidth="1"/>
    <col min="8459" max="8459" width="8.7265625" style="2" customWidth="1"/>
    <col min="8460" max="8460" width="10.453125" style="2" customWidth="1"/>
    <col min="8461" max="8463" width="8.7265625" style="2" customWidth="1"/>
    <col min="8464" max="8464" width="9.1796875" style="2"/>
    <col min="8465" max="8466" width="8.7265625" style="2" customWidth="1"/>
    <col min="8467" max="8467" width="4.26953125" style="2" customWidth="1"/>
    <col min="8468" max="8468" width="7" style="2" customWidth="1"/>
    <col min="8469" max="8469" width="4.26953125" style="2" customWidth="1"/>
    <col min="8470" max="8470" width="7.81640625" style="2" customWidth="1"/>
    <col min="8471" max="8687" width="9.1796875" style="2"/>
    <col min="8688" max="8688" width="1.453125" style="2" customWidth="1"/>
    <col min="8689" max="8689" width="31.81640625" style="2" customWidth="1"/>
    <col min="8690" max="8690" width="8.26953125" style="2" customWidth="1"/>
    <col min="8691" max="8691" width="9.81640625" style="2" customWidth="1"/>
    <col min="8692" max="8692" width="8.26953125" style="2" customWidth="1"/>
    <col min="8693" max="8693" width="6.54296875" style="2" customWidth="1"/>
    <col min="8694" max="8694" width="14" style="2" customWidth="1"/>
    <col min="8695" max="8695" width="6.81640625" style="2" customWidth="1"/>
    <col min="8696" max="8696" width="8.81640625" style="2" customWidth="1"/>
    <col min="8697" max="8697" width="7.7265625" style="2" customWidth="1"/>
    <col min="8698" max="8698" width="7.26953125" style="2" customWidth="1"/>
    <col min="8699" max="8699" width="7.81640625" style="2" customWidth="1"/>
    <col min="8700" max="8700" width="8.1796875" style="2" customWidth="1"/>
    <col min="8701" max="8702" width="6.81640625" style="2" customWidth="1"/>
    <col min="8703" max="8703" width="8.81640625" style="2" customWidth="1"/>
    <col min="8704" max="8705" width="7.54296875" style="2" customWidth="1"/>
    <col min="8706" max="8706" width="7.7265625" style="2" customWidth="1"/>
    <col min="8707" max="8708" width="8.1796875" style="2" customWidth="1"/>
    <col min="8709" max="8709" width="6.26953125" style="2" customWidth="1"/>
    <col min="8710" max="8711" width="8.7265625" style="2" customWidth="1"/>
    <col min="8712" max="8712" width="9.54296875" style="2" customWidth="1"/>
    <col min="8713" max="8713" width="8.7265625" style="2" customWidth="1"/>
    <col min="8714" max="8714" width="14.54296875" style="2" customWidth="1"/>
    <col min="8715" max="8715" width="8.7265625" style="2" customWidth="1"/>
    <col min="8716" max="8716" width="10.453125" style="2" customWidth="1"/>
    <col min="8717" max="8719" width="8.7265625" style="2" customWidth="1"/>
    <col min="8720" max="8720" width="9.1796875" style="2"/>
    <col min="8721" max="8722" width="8.7265625" style="2" customWidth="1"/>
    <col min="8723" max="8723" width="4.26953125" style="2" customWidth="1"/>
    <col min="8724" max="8724" width="7" style="2" customWidth="1"/>
    <col min="8725" max="8725" width="4.26953125" style="2" customWidth="1"/>
    <col min="8726" max="8726" width="7.81640625" style="2" customWidth="1"/>
    <col min="8727" max="8943" width="9.1796875" style="2"/>
    <col min="8944" max="8944" width="1.453125" style="2" customWidth="1"/>
    <col min="8945" max="8945" width="31.81640625" style="2" customWidth="1"/>
    <col min="8946" max="8946" width="8.26953125" style="2" customWidth="1"/>
    <col min="8947" max="8947" width="9.81640625" style="2" customWidth="1"/>
    <col min="8948" max="8948" width="8.26953125" style="2" customWidth="1"/>
    <col min="8949" max="8949" width="6.54296875" style="2" customWidth="1"/>
    <col min="8950" max="8950" width="14" style="2" customWidth="1"/>
    <col min="8951" max="8951" width="6.81640625" style="2" customWidth="1"/>
    <col min="8952" max="8952" width="8.81640625" style="2" customWidth="1"/>
    <col min="8953" max="8953" width="7.7265625" style="2" customWidth="1"/>
    <col min="8954" max="8954" width="7.26953125" style="2" customWidth="1"/>
    <col min="8955" max="8955" width="7.81640625" style="2" customWidth="1"/>
    <col min="8956" max="8956" width="8.1796875" style="2" customWidth="1"/>
    <col min="8957" max="8958" width="6.81640625" style="2" customWidth="1"/>
    <col min="8959" max="8959" width="8.81640625" style="2" customWidth="1"/>
    <col min="8960" max="8961" width="7.54296875" style="2" customWidth="1"/>
    <col min="8962" max="8962" width="7.7265625" style="2" customWidth="1"/>
    <col min="8963" max="8964" width="8.1796875" style="2" customWidth="1"/>
    <col min="8965" max="8965" width="6.26953125" style="2" customWidth="1"/>
    <col min="8966" max="8967" width="8.7265625" style="2" customWidth="1"/>
    <col min="8968" max="8968" width="9.54296875" style="2" customWidth="1"/>
    <col min="8969" max="8969" width="8.7265625" style="2" customWidth="1"/>
    <col min="8970" max="8970" width="14.54296875" style="2" customWidth="1"/>
    <col min="8971" max="8971" width="8.7265625" style="2" customWidth="1"/>
    <col min="8972" max="8972" width="10.453125" style="2" customWidth="1"/>
    <col min="8973" max="8975" width="8.7265625" style="2" customWidth="1"/>
    <col min="8976" max="8976" width="9.1796875" style="2"/>
    <col min="8977" max="8978" width="8.7265625" style="2" customWidth="1"/>
    <col min="8979" max="8979" width="4.26953125" style="2" customWidth="1"/>
    <col min="8980" max="8980" width="7" style="2" customWidth="1"/>
    <col min="8981" max="8981" width="4.26953125" style="2" customWidth="1"/>
    <col min="8982" max="8982" width="7.81640625" style="2" customWidth="1"/>
    <col min="8983" max="9199" width="9.1796875" style="2"/>
    <col min="9200" max="9200" width="1.453125" style="2" customWidth="1"/>
    <col min="9201" max="9201" width="31.81640625" style="2" customWidth="1"/>
    <col min="9202" max="9202" width="8.26953125" style="2" customWidth="1"/>
    <col min="9203" max="9203" width="9.81640625" style="2" customWidth="1"/>
    <col min="9204" max="9204" width="8.26953125" style="2" customWidth="1"/>
    <col min="9205" max="9205" width="6.54296875" style="2" customWidth="1"/>
    <col min="9206" max="9206" width="14" style="2" customWidth="1"/>
    <col min="9207" max="9207" width="6.81640625" style="2" customWidth="1"/>
    <col min="9208" max="9208" width="8.81640625" style="2" customWidth="1"/>
    <col min="9209" max="9209" width="7.7265625" style="2" customWidth="1"/>
    <col min="9210" max="9210" width="7.26953125" style="2" customWidth="1"/>
    <col min="9211" max="9211" width="7.81640625" style="2" customWidth="1"/>
    <col min="9212" max="9212" width="8.1796875" style="2" customWidth="1"/>
    <col min="9213" max="9214" width="6.81640625" style="2" customWidth="1"/>
    <col min="9215" max="9215" width="8.81640625" style="2" customWidth="1"/>
    <col min="9216" max="9217" width="7.54296875" style="2" customWidth="1"/>
    <col min="9218" max="9218" width="7.7265625" style="2" customWidth="1"/>
    <col min="9219" max="9220" width="8.1796875" style="2" customWidth="1"/>
    <col min="9221" max="9221" width="6.26953125" style="2" customWidth="1"/>
    <col min="9222" max="9223" width="8.7265625" style="2" customWidth="1"/>
    <col min="9224" max="9224" width="9.54296875" style="2" customWidth="1"/>
    <col min="9225" max="9225" width="8.7265625" style="2" customWidth="1"/>
    <col min="9226" max="9226" width="14.54296875" style="2" customWidth="1"/>
    <col min="9227" max="9227" width="8.7265625" style="2" customWidth="1"/>
    <col min="9228" max="9228" width="10.453125" style="2" customWidth="1"/>
    <col min="9229" max="9231" width="8.7265625" style="2" customWidth="1"/>
    <col min="9232" max="9232" width="9.1796875" style="2"/>
    <col min="9233" max="9234" width="8.7265625" style="2" customWidth="1"/>
    <col min="9235" max="9235" width="4.26953125" style="2" customWidth="1"/>
    <col min="9236" max="9236" width="7" style="2" customWidth="1"/>
    <col min="9237" max="9237" width="4.26953125" style="2" customWidth="1"/>
    <col min="9238" max="9238" width="7.81640625" style="2" customWidth="1"/>
    <col min="9239" max="9455" width="9.1796875" style="2"/>
    <col min="9456" max="9456" width="1.453125" style="2" customWidth="1"/>
    <col min="9457" max="9457" width="31.81640625" style="2" customWidth="1"/>
    <col min="9458" max="9458" width="8.26953125" style="2" customWidth="1"/>
    <col min="9459" max="9459" width="9.81640625" style="2" customWidth="1"/>
    <col min="9460" max="9460" width="8.26953125" style="2" customWidth="1"/>
    <col min="9461" max="9461" width="6.54296875" style="2" customWidth="1"/>
    <col min="9462" max="9462" width="14" style="2" customWidth="1"/>
    <col min="9463" max="9463" width="6.81640625" style="2" customWidth="1"/>
    <col min="9464" max="9464" width="8.81640625" style="2" customWidth="1"/>
    <col min="9465" max="9465" width="7.7265625" style="2" customWidth="1"/>
    <col min="9466" max="9466" width="7.26953125" style="2" customWidth="1"/>
    <col min="9467" max="9467" width="7.81640625" style="2" customWidth="1"/>
    <col min="9468" max="9468" width="8.1796875" style="2" customWidth="1"/>
    <col min="9469" max="9470" width="6.81640625" style="2" customWidth="1"/>
    <col min="9471" max="9471" width="8.81640625" style="2" customWidth="1"/>
    <col min="9472" max="9473" width="7.54296875" style="2" customWidth="1"/>
    <col min="9474" max="9474" width="7.7265625" style="2" customWidth="1"/>
    <col min="9475" max="9476" width="8.1796875" style="2" customWidth="1"/>
    <col min="9477" max="9477" width="6.26953125" style="2" customWidth="1"/>
    <col min="9478" max="9479" width="8.7265625" style="2" customWidth="1"/>
    <col min="9480" max="9480" width="9.54296875" style="2" customWidth="1"/>
    <col min="9481" max="9481" width="8.7265625" style="2" customWidth="1"/>
    <col min="9482" max="9482" width="14.54296875" style="2" customWidth="1"/>
    <col min="9483" max="9483" width="8.7265625" style="2" customWidth="1"/>
    <col min="9484" max="9484" width="10.453125" style="2" customWidth="1"/>
    <col min="9485" max="9487" width="8.7265625" style="2" customWidth="1"/>
    <col min="9488" max="9488" width="9.1796875" style="2"/>
    <col min="9489" max="9490" width="8.7265625" style="2" customWidth="1"/>
    <col min="9491" max="9491" width="4.26953125" style="2" customWidth="1"/>
    <col min="9492" max="9492" width="7" style="2" customWidth="1"/>
    <col min="9493" max="9493" width="4.26953125" style="2" customWidth="1"/>
    <col min="9494" max="9494" width="7.81640625" style="2" customWidth="1"/>
    <col min="9495" max="9711" width="9.1796875" style="2"/>
    <col min="9712" max="9712" width="1.453125" style="2" customWidth="1"/>
    <col min="9713" max="9713" width="31.81640625" style="2" customWidth="1"/>
    <col min="9714" max="9714" width="8.26953125" style="2" customWidth="1"/>
    <col min="9715" max="9715" width="9.81640625" style="2" customWidth="1"/>
    <col min="9716" max="9716" width="8.26953125" style="2" customWidth="1"/>
    <col min="9717" max="9717" width="6.54296875" style="2" customWidth="1"/>
    <col min="9718" max="9718" width="14" style="2" customWidth="1"/>
    <col min="9719" max="9719" width="6.81640625" style="2" customWidth="1"/>
    <col min="9720" max="9720" width="8.81640625" style="2" customWidth="1"/>
    <col min="9721" max="9721" width="7.7265625" style="2" customWidth="1"/>
    <col min="9722" max="9722" width="7.26953125" style="2" customWidth="1"/>
    <col min="9723" max="9723" width="7.81640625" style="2" customWidth="1"/>
    <col min="9724" max="9724" width="8.1796875" style="2" customWidth="1"/>
    <col min="9725" max="9726" width="6.81640625" style="2" customWidth="1"/>
    <col min="9727" max="9727" width="8.81640625" style="2" customWidth="1"/>
    <col min="9728" max="9729" width="7.54296875" style="2" customWidth="1"/>
    <col min="9730" max="9730" width="7.7265625" style="2" customWidth="1"/>
    <col min="9731" max="9732" width="8.1796875" style="2" customWidth="1"/>
    <col min="9733" max="9733" width="6.26953125" style="2" customWidth="1"/>
    <col min="9734" max="9735" width="8.7265625" style="2" customWidth="1"/>
    <col min="9736" max="9736" width="9.54296875" style="2" customWidth="1"/>
    <col min="9737" max="9737" width="8.7265625" style="2" customWidth="1"/>
    <col min="9738" max="9738" width="14.54296875" style="2" customWidth="1"/>
    <col min="9739" max="9739" width="8.7265625" style="2" customWidth="1"/>
    <col min="9740" max="9740" width="10.453125" style="2" customWidth="1"/>
    <col min="9741" max="9743" width="8.7265625" style="2" customWidth="1"/>
    <col min="9744" max="9744" width="9.1796875" style="2"/>
    <col min="9745" max="9746" width="8.7265625" style="2" customWidth="1"/>
    <col min="9747" max="9747" width="4.26953125" style="2" customWidth="1"/>
    <col min="9748" max="9748" width="7" style="2" customWidth="1"/>
    <col min="9749" max="9749" width="4.26953125" style="2" customWidth="1"/>
    <col min="9750" max="9750" width="7.81640625" style="2" customWidth="1"/>
    <col min="9751" max="9967" width="9.1796875" style="2"/>
    <col min="9968" max="9968" width="1.453125" style="2" customWidth="1"/>
    <col min="9969" max="9969" width="31.81640625" style="2" customWidth="1"/>
    <col min="9970" max="9970" width="8.26953125" style="2" customWidth="1"/>
    <col min="9971" max="9971" width="9.81640625" style="2" customWidth="1"/>
    <col min="9972" max="9972" width="8.26953125" style="2" customWidth="1"/>
    <col min="9973" max="9973" width="6.54296875" style="2" customWidth="1"/>
    <col min="9974" max="9974" width="14" style="2" customWidth="1"/>
    <col min="9975" max="9975" width="6.81640625" style="2" customWidth="1"/>
    <col min="9976" max="9976" width="8.81640625" style="2" customWidth="1"/>
    <col min="9977" max="9977" width="7.7265625" style="2" customWidth="1"/>
    <col min="9978" max="9978" width="7.26953125" style="2" customWidth="1"/>
    <col min="9979" max="9979" width="7.81640625" style="2" customWidth="1"/>
    <col min="9980" max="9980" width="8.1796875" style="2" customWidth="1"/>
    <col min="9981" max="9982" width="6.81640625" style="2" customWidth="1"/>
    <col min="9983" max="9983" width="8.81640625" style="2" customWidth="1"/>
    <col min="9984" max="9985" width="7.54296875" style="2" customWidth="1"/>
    <col min="9986" max="9986" width="7.7265625" style="2" customWidth="1"/>
    <col min="9987" max="9988" width="8.1796875" style="2" customWidth="1"/>
    <col min="9989" max="9989" width="6.26953125" style="2" customWidth="1"/>
    <col min="9990" max="9991" width="8.7265625" style="2" customWidth="1"/>
    <col min="9992" max="9992" width="9.54296875" style="2" customWidth="1"/>
    <col min="9993" max="9993" width="8.7265625" style="2" customWidth="1"/>
    <col min="9994" max="9994" width="14.54296875" style="2" customWidth="1"/>
    <col min="9995" max="9995" width="8.7265625" style="2" customWidth="1"/>
    <col min="9996" max="9996" width="10.453125" style="2" customWidth="1"/>
    <col min="9997" max="9999" width="8.7265625" style="2" customWidth="1"/>
    <col min="10000" max="10000" width="9.1796875" style="2"/>
    <col min="10001" max="10002" width="8.7265625" style="2" customWidth="1"/>
    <col min="10003" max="10003" width="4.26953125" style="2" customWidth="1"/>
    <col min="10004" max="10004" width="7" style="2" customWidth="1"/>
    <col min="10005" max="10005" width="4.26953125" style="2" customWidth="1"/>
    <col min="10006" max="10006" width="7.81640625" style="2" customWidth="1"/>
    <col min="10007" max="10223" width="9.1796875" style="2"/>
    <col min="10224" max="10224" width="1.453125" style="2" customWidth="1"/>
    <col min="10225" max="10225" width="31.81640625" style="2" customWidth="1"/>
    <col min="10226" max="10226" width="8.26953125" style="2" customWidth="1"/>
    <col min="10227" max="10227" width="9.81640625" style="2" customWidth="1"/>
    <col min="10228" max="10228" width="8.26953125" style="2" customWidth="1"/>
    <col min="10229" max="10229" width="6.54296875" style="2" customWidth="1"/>
    <col min="10230" max="10230" width="14" style="2" customWidth="1"/>
    <col min="10231" max="10231" width="6.81640625" style="2" customWidth="1"/>
    <col min="10232" max="10232" width="8.81640625" style="2" customWidth="1"/>
    <col min="10233" max="10233" width="7.7265625" style="2" customWidth="1"/>
    <col min="10234" max="10234" width="7.26953125" style="2" customWidth="1"/>
    <col min="10235" max="10235" width="7.81640625" style="2" customWidth="1"/>
    <col min="10236" max="10236" width="8.1796875" style="2" customWidth="1"/>
    <col min="10237" max="10238" width="6.81640625" style="2" customWidth="1"/>
    <col min="10239" max="10239" width="8.81640625" style="2" customWidth="1"/>
    <col min="10240" max="10241" width="7.54296875" style="2" customWidth="1"/>
    <col min="10242" max="10242" width="7.7265625" style="2" customWidth="1"/>
    <col min="10243" max="10244" width="8.1796875" style="2" customWidth="1"/>
    <col min="10245" max="10245" width="6.26953125" style="2" customWidth="1"/>
    <col min="10246" max="10247" width="8.7265625" style="2" customWidth="1"/>
    <col min="10248" max="10248" width="9.54296875" style="2" customWidth="1"/>
    <col min="10249" max="10249" width="8.7265625" style="2" customWidth="1"/>
    <col min="10250" max="10250" width="14.54296875" style="2" customWidth="1"/>
    <col min="10251" max="10251" width="8.7265625" style="2" customWidth="1"/>
    <col min="10252" max="10252" width="10.453125" style="2" customWidth="1"/>
    <col min="10253" max="10255" width="8.7265625" style="2" customWidth="1"/>
    <col min="10256" max="10256" width="9.1796875" style="2"/>
    <col min="10257" max="10258" width="8.7265625" style="2" customWidth="1"/>
    <col min="10259" max="10259" width="4.26953125" style="2" customWidth="1"/>
    <col min="10260" max="10260" width="7" style="2" customWidth="1"/>
    <col min="10261" max="10261" width="4.26953125" style="2" customWidth="1"/>
    <col min="10262" max="10262" width="7.81640625" style="2" customWidth="1"/>
    <col min="10263" max="10479" width="9.1796875" style="2"/>
    <col min="10480" max="10480" width="1.453125" style="2" customWidth="1"/>
    <col min="10481" max="10481" width="31.81640625" style="2" customWidth="1"/>
    <col min="10482" max="10482" width="8.26953125" style="2" customWidth="1"/>
    <col min="10483" max="10483" width="9.81640625" style="2" customWidth="1"/>
    <col min="10484" max="10484" width="8.26953125" style="2" customWidth="1"/>
    <col min="10485" max="10485" width="6.54296875" style="2" customWidth="1"/>
    <col min="10486" max="10486" width="14" style="2" customWidth="1"/>
    <col min="10487" max="10487" width="6.81640625" style="2" customWidth="1"/>
    <col min="10488" max="10488" width="8.81640625" style="2" customWidth="1"/>
    <col min="10489" max="10489" width="7.7265625" style="2" customWidth="1"/>
    <col min="10490" max="10490" width="7.26953125" style="2" customWidth="1"/>
    <col min="10491" max="10491" width="7.81640625" style="2" customWidth="1"/>
    <col min="10492" max="10492" width="8.1796875" style="2" customWidth="1"/>
    <col min="10493" max="10494" width="6.81640625" style="2" customWidth="1"/>
    <col min="10495" max="10495" width="8.81640625" style="2" customWidth="1"/>
    <col min="10496" max="10497" width="7.54296875" style="2" customWidth="1"/>
    <col min="10498" max="10498" width="7.7265625" style="2" customWidth="1"/>
    <col min="10499" max="10500" width="8.1796875" style="2" customWidth="1"/>
    <col min="10501" max="10501" width="6.26953125" style="2" customWidth="1"/>
    <col min="10502" max="10503" width="8.7265625" style="2" customWidth="1"/>
    <col min="10504" max="10504" width="9.54296875" style="2" customWidth="1"/>
    <col min="10505" max="10505" width="8.7265625" style="2" customWidth="1"/>
    <col min="10506" max="10506" width="14.54296875" style="2" customWidth="1"/>
    <col min="10507" max="10507" width="8.7265625" style="2" customWidth="1"/>
    <col min="10508" max="10508" width="10.453125" style="2" customWidth="1"/>
    <col min="10509" max="10511" width="8.7265625" style="2" customWidth="1"/>
    <col min="10512" max="10512" width="9.1796875" style="2"/>
    <col min="10513" max="10514" width="8.7265625" style="2" customWidth="1"/>
    <col min="10515" max="10515" width="4.26953125" style="2" customWidth="1"/>
    <col min="10516" max="10516" width="7" style="2" customWidth="1"/>
    <col min="10517" max="10517" width="4.26953125" style="2" customWidth="1"/>
    <col min="10518" max="10518" width="7.81640625" style="2" customWidth="1"/>
    <col min="10519" max="10735" width="9.1796875" style="2"/>
    <col min="10736" max="10736" width="1.453125" style="2" customWidth="1"/>
    <col min="10737" max="10737" width="31.81640625" style="2" customWidth="1"/>
    <col min="10738" max="10738" width="8.26953125" style="2" customWidth="1"/>
    <col min="10739" max="10739" width="9.81640625" style="2" customWidth="1"/>
    <col min="10740" max="10740" width="8.26953125" style="2" customWidth="1"/>
    <col min="10741" max="10741" width="6.54296875" style="2" customWidth="1"/>
    <col min="10742" max="10742" width="14" style="2" customWidth="1"/>
    <col min="10743" max="10743" width="6.81640625" style="2" customWidth="1"/>
    <col min="10744" max="10744" width="8.81640625" style="2" customWidth="1"/>
    <col min="10745" max="10745" width="7.7265625" style="2" customWidth="1"/>
    <col min="10746" max="10746" width="7.26953125" style="2" customWidth="1"/>
    <col min="10747" max="10747" width="7.81640625" style="2" customWidth="1"/>
    <col min="10748" max="10748" width="8.1796875" style="2" customWidth="1"/>
    <col min="10749" max="10750" width="6.81640625" style="2" customWidth="1"/>
    <col min="10751" max="10751" width="8.81640625" style="2" customWidth="1"/>
    <col min="10752" max="10753" width="7.54296875" style="2" customWidth="1"/>
    <col min="10754" max="10754" width="7.7265625" style="2" customWidth="1"/>
    <col min="10755" max="10756" width="8.1796875" style="2" customWidth="1"/>
    <col min="10757" max="10757" width="6.26953125" style="2" customWidth="1"/>
    <col min="10758" max="10759" width="8.7265625" style="2" customWidth="1"/>
    <col min="10760" max="10760" width="9.54296875" style="2" customWidth="1"/>
    <col min="10761" max="10761" width="8.7265625" style="2" customWidth="1"/>
    <col min="10762" max="10762" width="14.54296875" style="2" customWidth="1"/>
    <col min="10763" max="10763" width="8.7265625" style="2" customWidth="1"/>
    <col min="10764" max="10764" width="10.453125" style="2" customWidth="1"/>
    <col min="10765" max="10767" width="8.7265625" style="2" customWidth="1"/>
    <col min="10768" max="10768" width="9.1796875" style="2"/>
    <col min="10769" max="10770" width="8.7265625" style="2" customWidth="1"/>
    <col min="10771" max="10771" width="4.26953125" style="2" customWidth="1"/>
    <col min="10772" max="10772" width="7" style="2" customWidth="1"/>
    <col min="10773" max="10773" width="4.26953125" style="2" customWidth="1"/>
    <col min="10774" max="10774" width="7.81640625" style="2" customWidth="1"/>
    <col min="10775" max="10991" width="9.1796875" style="2"/>
    <col min="10992" max="10992" width="1.453125" style="2" customWidth="1"/>
    <col min="10993" max="10993" width="31.81640625" style="2" customWidth="1"/>
    <col min="10994" max="10994" width="8.26953125" style="2" customWidth="1"/>
    <col min="10995" max="10995" width="9.81640625" style="2" customWidth="1"/>
    <col min="10996" max="10996" width="8.26953125" style="2" customWidth="1"/>
    <col min="10997" max="10997" width="6.54296875" style="2" customWidth="1"/>
    <col min="10998" max="10998" width="14" style="2" customWidth="1"/>
    <col min="10999" max="10999" width="6.81640625" style="2" customWidth="1"/>
    <col min="11000" max="11000" width="8.81640625" style="2" customWidth="1"/>
    <col min="11001" max="11001" width="7.7265625" style="2" customWidth="1"/>
    <col min="11002" max="11002" width="7.26953125" style="2" customWidth="1"/>
    <col min="11003" max="11003" width="7.81640625" style="2" customWidth="1"/>
    <col min="11004" max="11004" width="8.1796875" style="2" customWidth="1"/>
    <col min="11005" max="11006" width="6.81640625" style="2" customWidth="1"/>
    <col min="11007" max="11007" width="8.81640625" style="2" customWidth="1"/>
    <col min="11008" max="11009" width="7.54296875" style="2" customWidth="1"/>
    <col min="11010" max="11010" width="7.7265625" style="2" customWidth="1"/>
    <col min="11011" max="11012" width="8.1796875" style="2" customWidth="1"/>
    <col min="11013" max="11013" width="6.26953125" style="2" customWidth="1"/>
    <col min="11014" max="11015" width="8.7265625" style="2" customWidth="1"/>
    <col min="11016" max="11016" width="9.54296875" style="2" customWidth="1"/>
    <col min="11017" max="11017" width="8.7265625" style="2" customWidth="1"/>
    <col min="11018" max="11018" width="14.54296875" style="2" customWidth="1"/>
    <col min="11019" max="11019" width="8.7265625" style="2" customWidth="1"/>
    <col min="11020" max="11020" width="10.453125" style="2" customWidth="1"/>
    <col min="11021" max="11023" width="8.7265625" style="2" customWidth="1"/>
    <col min="11024" max="11024" width="9.1796875" style="2"/>
    <col min="11025" max="11026" width="8.7265625" style="2" customWidth="1"/>
    <col min="11027" max="11027" width="4.26953125" style="2" customWidth="1"/>
    <col min="11028" max="11028" width="7" style="2" customWidth="1"/>
    <col min="11029" max="11029" width="4.26953125" style="2" customWidth="1"/>
    <col min="11030" max="11030" width="7.81640625" style="2" customWidth="1"/>
    <col min="11031" max="11247" width="9.1796875" style="2"/>
    <col min="11248" max="11248" width="1.453125" style="2" customWidth="1"/>
    <col min="11249" max="11249" width="31.81640625" style="2" customWidth="1"/>
    <col min="11250" max="11250" width="8.26953125" style="2" customWidth="1"/>
    <col min="11251" max="11251" width="9.81640625" style="2" customWidth="1"/>
    <col min="11252" max="11252" width="8.26953125" style="2" customWidth="1"/>
    <col min="11253" max="11253" width="6.54296875" style="2" customWidth="1"/>
    <col min="11254" max="11254" width="14" style="2" customWidth="1"/>
    <col min="11255" max="11255" width="6.81640625" style="2" customWidth="1"/>
    <col min="11256" max="11256" width="8.81640625" style="2" customWidth="1"/>
    <col min="11257" max="11257" width="7.7265625" style="2" customWidth="1"/>
    <col min="11258" max="11258" width="7.26953125" style="2" customWidth="1"/>
    <col min="11259" max="11259" width="7.81640625" style="2" customWidth="1"/>
    <col min="11260" max="11260" width="8.1796875" style="2" customWidth="1"/>
    <col min="11261" max="11262" width="6.81640625" style="2" customWidth="1"/>
    <col min="11263" max="11263" width="8.81640625" style="2" customWidth="1"/>
    <col min="11264" max="11265" width="7.54296875" style="2" customWidth="1"/>
    <col min="11266" max="11266" width="7.7265625" style="2" customWidth="1"/>
    <col min="11267" max="11268" width="8.1796875" style="2" customWidth="1"/>
    <col min="11269" max="11269" width="6.26953125" style="2" customWidth="1"/>
    <col min="11270" max="11271" width="8.7265625" style="2" customWidth="1"/>
    <col min="11272" max="11272" width="9.54296875" style="2" customWidth="1"/>
    <col min="11273" max="11273" width="8.7265625" style="2" customWidth="1"/>
    <col min="11274" max="11274" width="14.54296875" style="2" customWidth="1"/>
    <col min="11275" max="11275" width="8.7265625" style="2" customWidth="1"/>
    <col min="11276" max="11276" width="10.453125" style="2" customWidth="1"/>
    <col min="11277" max="11279" width="8.7265625" style="2" customWidth="1"/>
    <col min="11280" max="11280" width="9.1796875" style="2"/>
    <col min="11281" max="11282" width="8.7265625" style="2" customWidth="1"/>
    <col min="11283" max="11283" width="4.26953125" style="2" customWidth="1"/>
    <col min="11284" max="11284" width="7" style="2" customWidth="1"/>
    <col min="11285" max="11285" width="4.26953125" style="2" customWidth="1"/>
    <col min="11286" max="11286" width="7.81640625" style="2" customWidth="1"/>
    <col min="11287" max="11503" width="9.1796875" style="2"/>
    <col min="11504" max="11504" width="1.453125" style="2" customWidth="1"/>
    <col min="11505" max="11505" width="31.81640625" style="2" customWidth="1"/>
    <col min="11506" max="11506" width="8.26953125" style="2" customWidth="1"/>
    <col min="11507" max="11507" width="9.81640625" style="2" customWidth="1"/>
    <col min="11508" max="11508" width="8.26953125" style="2" customWidth="1"/>
    <col min="11509" max="11509" width="6.54296875" style="2" customWidth="1"/>
    <col min="11510" max="11510" width="14" style="2" customWidth="1"/>
    <col min="11511" max="11511" width="6.81640625" style="2" customWidth="1"/>
    <col min="11512" max="11512" width="8.81640625" style="2" customWidth="1"/>
    <col min="11513" max="11513" width="7.7265625" style="2" customWidth="1"/>
    <col min="11514" max="11514" width="7.26953125" style="2" customWidth="1"/>
    <col min="11515" max="11515" width="7.81640625" style="2" customWidth="1"/>
    <col min="11516" max="11516" width="8.1796875" style="2" customWidth="1"/>
    <col min="11517" max="11518" width="6.81640625" style="2" customWidth="1"/>
    <col min="11519" max="11519" width="8.81640625" style="2" customWidth="1"/>
    <col min="11520" max="11521" width="7.54296875" style="2" customWidth="1"/>
    <col min="11522" max="11522" width="7.7265625" style="2" customWidth="1"/>
    <col min="11523" max="11524" width="8.1796875" style="2" customWidth="1"/>
    <col min="11525" max="11525" width="6.26953125" style="2" customWidth="1"/>
    <col min="11526" max="11527" width="8.7265625" style="2" customWidth="1"/>
    <col min="11528" max="11528" width="9.54296875" style="2" customWidth="1"/>
    <col min="11529" max="11529" width="8.7265625" style="2" customWidth="1"/>
    <col min="11530" max="11530" width="14.54296875" style="2" customWidth="1"/>
    <col min="11531" max="11531" width="8.7265625" style="2" customWidth="1"/>
    <col min="11532" max="11532" width="10.453125" style="2" customWidth="1"/>
    <col min="11533" max="11535" width="8.7265625" style="2" customWidth="1"/>
    <col min="11536" max="11536" width="9.1796875" style="2"/>
    <col min="11537" max="11538" width="8.7265625" style="2" customWidth="1"/>
    <col min="11539" max="11539" width="4.26953125" style="2" customWidth="1"/>
    <col min="11540" max="11540" width="7" style="2" customWidth="1"/>
    <col min="11541" max="11541" width="4.26953125" style="2" customWidth="1"/>
    <col min="11542" max="11542" width="7.81640625" style="2" customWidth="1"/>
    <col min="11543" max="11759" width="9.1796875" style="2"/>
    <col min="11760" max="11760" width="1.453125" style="2" customWidth="1"/>
    <col min="11761" max="11761" width="31.81640625" style="2" customWidth="1"/>
    <col min="11762" max="11762" width="8.26953125" style="2" customWidth="1"/>
    <col min="11763" max="11763" width="9.81640625" style="2" customWidth="1"/>
    <col min="11764" max="11764" width="8.26953125" style="2" customWidth="1"/>
    <col min="11765" max="11765" width="6.54296875" style="2" customWidth="1"/>
    <col min="11766" max="11766" width="14" style="2" customWidth="1"/>
    <col min="11767" max="11767" width="6.81640625" style="2" customWidth="1"/>
    <col min="11768" max="11768" width="8.81640625" style="2" customWidth="1"/>
    <col min="11769" max="11769" width="7.7265625" style="2" customWidth="1"/>
    <col min="11770" max="11770" width="7.26953125" style="2" customWidth="1"/>
    <col min="11771" max="11771" width="7.81640625" style="2" customWidth="1"/>
    <col min="11772" max="11772" width="8.1796875" style="2" customWidth="1"/>
    <col min="11773" max="11774" width="6.81640625" style="2" customWidth="1"/>
    <col min="11775" max="11775" width="8.81640625" style="2" customWidth="1"/>
    <col min="11776" max="11777" width="7.54296875" style="2" customWidth="1"/>
    <col min="11778" max="11778" width="7.7265625" style="2" customWidth="1"/>
    <col min="11779" max="11780" width="8.1796875" style="2" customWidth="1"/>
    <col min="11781" max="11781" width="6.26953125" style="2" customWidth="1"/>
    <col min="11782" max="11783" width="8.7265625" style="2" customWidth="1"/>
    <col min="11784" max="11784" width="9.54296875" style="2" customWidth="1"/>
    <col min="11785" max="11785" width="8.7265625" style="2" customWidth="1"/>
    <col min="11786" max="11786" width="14.54296875" style="2" customWidth="1"/>
    <col min="11787" max="11787" width="8.7265625" style="2" customWidth="1"/>
    <col min="11788" max="11788" width="10.453125" style="2" customWidth="1"/>
    <col min="11789" max="11791" width="8.7265625" style="2" customWidth="1"/>
    <col min="11792" max="11792" width="9.1796875" style="2"/>
    <col min="11793" max="11794" width="8.7265625" style="2" customWidth="1"/>
    <col min="11795" max="11795" width="4.26953125" style="2" customWidth="1"/>
    <col min="11796" max="11796" width="7" style="2" customWidth="1"/>
    <col min="11797" max="11797" width="4.26953125" style="2" customWidth="1"/>
    <col min="11798" max="11798" width="7.81640625" style="2" customWidth="1"/>
    <col min="11799" max="12015" width="9.1796875" style="2"/>
    <col min="12016" max="12016" width="1.453125" style="2" customWidth="1"/>
    <col min="12017" max="12017" width="31.81640625" style="2" customWidth="1"/>
    <col min="12018" max="12018" width="8.26953125" style="2" customWidth="1"/>
    <col min="12019" max="12019" width="9.81640625" style="2" customWidth="1"/>
    <col min="12020" max="12020" width="8.26953125" style="2" customWidth="1"/>
    <col min="12021" max="12021" width="6.54296875" style="2" customWidth="1"/>
    <col min="12022" max="12022" width="14" style="2" customWidth="1"/>
    <col min="12023" max="12023" width="6.81640625" style="2" customWidth="1"/>
    <col min="12024" max="12024" width="8.81640625" style="2" customWidth="1"/>
    <col min="12025" max="12025" width="7.7265625" style="2" customWidth="1"/>
    <col min="12026" max="12026" width="7.26953125" style="2" customWidth="1"/>
    <col min="12027" max="12027" width="7.81640625" style="2" customWidth="1"/>
    <col min="12028" max="12028" width="8.1796875" style="2" customWidth="1"/>
    <col min="12029" max="12030" width="6.81640625" style="2" customWidth="1"/>
    <col min="12031" max="12031" width="8.81640625" style="2" customWidth="1"/>
    <col min="12032" max="12033" width="7.54296875" style="2" customWidth="1"/>
    <col min="12034" max="12034" width="7.7265625" style="2" customWidth="1"/>
    <col min="12035" max="12036" width="8.1796875" style="2" customWidth="1"/>
    <col min="12037" max="12037" width="6.26953125" style="2" customWidth="1"/>
    <col min="12038" max="12039" width="8.7265625" style="2" customWidth="1"/>
    <col min="12040" max="12040" width="9.54296875" style="2" customWidth="1"/>
    <col min="12041" max="12041" width="8.7265625" style="2" customWidth="1"/>
    <col min="12042" max="12042" width="14.54296875" style="2" customWidth="1"/>
    <col min="12043" max="12043" width="8.7265625" style="2" customWidth="1"/>
    <col min="12044" max="12044" width="10.453125" style="2" customWidth="1"/>
    <col min="12045" max="12047" width="8.7265625" style="2" customWidth="1"/>
    <col min="12048" max="12048" width="9.1796875" style="2"/>
    <col min="12049" max="12050" width="8.7265625" style="2" customWidth="1"/>
    <col min="12051" max="12051" width="4.26953125" style="2" customWidth="1"/>
    <col min="12052" max="12052" width="7" style="2" customWidth="1"/>
    <col min="12053" max="12053" width="4.26953125" style="2" customWidth="1"/>
    <col min="12054" max="12054" width="7.81640625" style="2" customWidth="1"/>
    <col min="12055" max="12271" width="9.1796875" style="2"/>
    <col min="12272" max="12272" width="1.453125" style="2" customWidth="1"/>
    <col min="12273" max="12273" width="31.81640625" style="2" customWidth="1"/>
    <col min="12274" max="12274" width="8.26953125" style="2" customWidth="1"/>
    <col min="12275" max="12275" width="9.81640625" style="2" customWidth="1"/>
    <col min="12276" max="12276" width="8.26953125" style="2" customWidth="1"/>
    <col min="12277" max="12277" width="6.54296875" style="2" customWidth="1"/>
    <col min="12278" max="12278" width="14" style="2" customWidth="1"/>
    <col min="12279" max="12279" width="6.81640625" style="2" customWidth="1"/>
    <col min="12280" max="12280" width="8.81640625" style="2" customWidth="1"/>
    <col min="12281" max="12281" width="7.7265625" style="2" customWidth="1"/>
    <col min="12282" max="12282" width="7.26953125" style="2" customWidth="1"/>
    <col min="12283" max="12283" width="7.81640625" style="2" customWidth="1"/>
    <col min="12284" max="12284" width="8.1796875" style="2" customWidth="1"/>
    <col min="12285" max="12286" width="6.81640625" style="2" customWidth="1"/>
    <col min="12287" max="12287" width="8.81640625" style="2" customWidth="1"/>
    <col min="12288" max="12289" width="7.54296875" style="2" customWidth="1"/>
    <col min="12290" max="12290" width="7.7265625" style="2" customWidth="1"/>
    <col min="12291" max="12292" width="8.1796875" style="2" customWidth="1"/>
    <col min="12293" max="12293" width="6.26953125" style="2" customWidth="1"/>
    <col min="12294" max="12295" width="8.7265625" style="2" customWidth="1"/>
    <col min="12296" max="12296" width="9.54296875" style="2" customWidth="1"/>
    <col min="12297" max="12297" width="8.7265625" style="2" customWidth="1"/>
    <col min="12298" max="12298" width="14.54296875" style="2" customWidth="1"/>
    <col min="12299" max="12299" width="8.7265625" style="2" customWidth="1"/>
    <col min="12300" max="12300" width="10.453125" style="2" customWidth="1"/>
    <col min="12301" max="12303" width="8.7265625" style="2" customWidth="1"/>
    <col min="12304" max="12304" width="9.1796875" style="2"/>
    <col min="12305" max="12306" width="8.7265625" style="2" customWidth="1"/>
    <col min="12307" max="12307" width="4.26953125" style="2" customWidth="1"/>
    <col min="12308" max="12308" width="7" style="2" customWidth="1"/>
    <col min="12309" max="12309" width="4.26953125" style="2" customWidth="1"/>
    <col min="12310" max="12310" width="7.81640625" style="2" customWidth="1"/>
    <col min="12311" max="12527" width="9.1796875" style="2"/>
    <col min="12528" max="12528" width="1.453125" style="2" customWidth="1"/>
    <col min="12529" max="12529" width="31.81640625" style="2" customWidth="1"/>
    <col min="12530" max="12530" width="8.26953125" style="2" customWidth="1"/>
    <col min="12531" max="12531" width="9.81640625" style="2" customWidth="1"/>
    <col min="12532" max="12532" width="8.26953125" style="2" customWidth="1"/>
    <col min="12533" max="12533" width="6.54296875" style="2" customWidth="1"/>
    <col min="12534" max="12534" width="14" style="2" customWidth="1"/>
    <col min="12535" max="12535" width="6.81640625" style="2" customWidth="1"/>
    <col min="12536" max="12536" width="8.81640625" style="2" customWidth="1"/>
    <col min="12537" max="12537" width="7.7265625" style="2" customWidth="1"/>
    <col min="12538" max="12538" width="7.26953125" style="2" customWidth="1"/>
    <col min="12539" max="12539" width="7.81640625" style="2" customWidth="1"/>
    <col min="12540" max="12540" width="8.1796875" style="2" customWidth="1"/>
    <col min="12541" max="12542" width="6.81640625" style="2" customWidth="1"/>
    <col min="12543" max="12543" width="8.81640625" style="2" customWidth="1"/>
    <col min="12544" max="12545" width="7.54296875" style="2" customWidth="1"/>
    <col min="12546" max="12546" width="7.7265625" style="2" customWidth="1"/>
    <col min="12547" max="12548" width="8.1796875" style="2" customWidth="1"/>
    <col min="12549" max="12549" width="6.26953125" style="2" customWidth="1"/>
    <col min="12550" max="12551" width="8.7265625" style="2" customWidth="1"/>
    <col min="12552" max="12552" width="9.54296875" style="2" customWidth="1"/>
    <col min="12553" max="12553" width="8.7265625" style="2" customWidth="1"/>
    <col min="12554" max="12554" width="14.54296875" style="2" customWidth="1"/>
    <col min="12555" max="12555" width="8.7265625" style="2" customWidth="1"/>
    <col min="12556" max="12556" width="10.453125" style="2" customWidth="1"/>
    <col min="12557" max="12559" width="8.7265625" style="2" customWidth="1"/>
    <col min="12560" max="12560" width="9.1796875" style="2"/>
    <col min="12561" max="12562" width="8.7265625" style="2" customWidth="1"/>
    <col min="12563" max="12563" width="4.26953125" style="2" customWidth="1"/>
    <col min="12564" max="12564" width="7" style="2" customWidth="1"/>
    <col min="12565" max="12565" width="4.26953125" style="2" customWidth="1"/>
    <col min="12566" max="12566" width="7.81640625" style="2" customWidth="1"/>
    <col min="12567" max="12783" width="9.1796875" style="2"/>
    <col min="12784" max="12784" width="1.453125" style="2" customWidth="1"/>
    <col min="12785" max="12785" width="31.81640625" style="2" customWidth="1"/>
    <col min="12786" max="12786" width="8.26953125" style="2" customWidth="1"/>
    <col min="12787" max="12787" width="9.81640625" style="2" customWidth="1"/>
    <col min="12788" max="12788" width="8.26953125" style="2" customWidth="1"/>
    <col min="12789" max="12789" width="6.54296875" style="2" customWidth="1"/>
    <col min="12790" max="12790" width="14" style="2" customWidth="1"/>
    <col min="12791" max="12791" width="6.81640625" style="2" customWidth="1"/>
    <col min="12792" max="12792" width="8.81640625" style="2" customWidth="1"/>
    <col min="12793" max="12793" width="7.7265625" style="2" customWidth="1"/>
    <col min="12794" max="12794" width="7.26953125" style="2" customWidth="1"/>
    <col min="12795" max="12795" width="7.81640625" style="2" customWidth="1"/>
    <col min="12796" max="12796" width="8.1796875" style="2" customWidth="1"/>
    <col min="12797" max="12798" width="6.81640625" style="2" customWidth="1"/>
    <col min="12799" max="12799" width="8.81640625" style="2" customWidth="1"/>
    <col min="12800" max="12801" width="7.54296875" style="2" customWidth="1"/>
    <col min="12802" max="12802" width="7.7265625" style="2" customWidth="1"/>
    <col min="12803" max="12804" width="8.1796875" style="2" customWidth="1"/>
    <col min="12805" max="12805" width="6.26953125" style="2" customWidth="1"/>
    <col min="12806" max="12807" width="8.7265625" style="2" customWidth="1"/>
    <col min="12808" max="12808" width="9.54296875" style="2" customWidth="1"/>
    <col min="12809" max="12809" width="8.7265625" style="2" customWidth="1"/>
    <col min="12810" max="12810" width="14.54296875" style="2" customWidth="1"/>
    <col min="12811" max="12811" width="8.7265625" style="2" customWidth="1"/>
    <col min="12812" max="12812" width="10.453125" style="2" customWidth="1"/>
    <col min="12813" max="12815" width="8.7265625" style="2" customWidth="1"/>
    <col min="12816" max="12816" width="9.1796875" style="2"/>
    <col min="12817" max="12818" width="8.7265625" style="2" customWidth="1"/>
    <col min="12819" max="12819" width="4.26953125" style="2" customWidth="1"/>
    <col min="12820" max="12820" width="7" style="2" customWidth="1"/>
    <col min="12821" max="12821" width="4.26953125" style="2" customWidth="1"/>
    <col min="12822" max="12822" width="7.81640625" style="2" customWidth="1"/>
    <col min="12823" max="13039" width="9.1796875" style="2"/>
    <col min="13040" max="13040" width="1.453125" style="2" customWidth="1"/>
    <col min="13041" max="13041" width="31.81640625" style="2" customWidth="1"/>
    <col min="13042" max="13042" width="8.26953125" style="2" customWidth="1"/>
    <col min="13043" max="13043" width="9.81640625" style="2" customWidth="1"/>
    <col min="13044" max="13044" width="8.26953125" style="2" customWidth="1"/>
    <col min="13045" max="13045" width="6.54296875" style="2" customWidth="1"/>
    <col min="13046" max="13046" width="14" style="2" customWidth="1"/>
    <col min="13047" max="13047" width="6.81640625" style="2" customWidth="1"/>
    <col min="13048" max="13048" width="8.81640625" style="2" customWidth="1"/>
    <col min="13049" max="13049" width="7.7265625" style="2" customWidth="1"/>
    <col min="13050" max="13050" width="7.26953125" style="2" customWidth="1"/>
    <col min="13051" max="13051" width="7.81640625" style="2" customWidth="1"/>
    <col min="13052" max="13052" width="8.1796875" style="2" customWidth="1"/>
    <col min="13053" max="13054" width="6.81640625" style="2" customWidth="1"/>
    <col min="13055" max="13055" width="8.81640625" style="2" customWidth="1"/>
    <col min="13056" max="13057" width="7.54296875" style="2" customWidth="1"/>
    <col min="13058" max="13058" width="7.7265625" style="2" customWidth="1"/>
    <col min="13059" max="13060" width="8.1796875" style="2" customWidth="1"/>
    <col min="13061" max="13061" width="6.26953125" style="2" customWidth="1"/>
    <col min="13062" max="13063" width="8.7265625" style="2" customWidth="1"/>
    <col min="13064" max="13064" width="9.54296875" style="2" customWidth="1"/>
    <col min="13065" max="13065" width="8.7265625" style="2" customWidth="1"/>
    <col min="13066" max="13066" width="14.54296875" style="2" customWidth="1"/>
    <col min="13067" max="13067" width="8.7265625" style="2" customWidth="1"/>
    <col min="13068" max="13068" width="10.453125" style="2" customWidth="1"/>
    <col min="13069" max="13071" width="8.7265625" style="2" customWidth="1"/>
    <col min="13072" max="13072" width="9.1796875" style="2"/>
    <col min="13073" max="13074" width="8.7265625" style="2" customWidth="1"/>
    <col min="13075" max="13075" width="4.26953125" style="2" customWidth="1"/>
    <col min="13076" max="13076" width="7" style="2" customWidth="1"/>
    <col min="13077" max="13077" width="4.26953125" style="2" customWidth="1"/>
    <col min="13078" max="13078" width="7.81640625" style="2" customWidth="1"/>
    <col min="13079" max="13295" width="9.1796875" style="2"/>
    <col min="13296" max="13296" width="1.453125" style="2" customWidth="1"/>
    <col min="13297" max="13297" width="31.81640625" style="2" customWidth="1"/>
    <col min="13298" max="13298" width="8.26953125" style="2" customWidth="1"/>
    <col min="13299" max="13299" width="9.81640625" style="2" customWidth="1"/>
    <col min="13300" max="13300" width="8.26953125" style="2" customWidth="1"/>
    <col min="13301" max="13301" width="6.54296875" style="2" customWidth="1"/>
    <col min="13302" max="13302" width="14" style="2" customWidth="1"/>
    <col min="13303" max="13303" width="6.81640625" style="2" customWidth="1"/>
    <col min="13304" max="13304" width="8.81640625" style="2" customWidth="1"/>
    <col min="13305" max="13305" width="7.7265625" style="2" customWidth="1"/>
    <col min="13306" max="13306" width="7.26953125" style="2" customWidth="1"/>
    <col min="13307" max="13307" width="7.81640625" style="2" customWidth="1"/>
    <col min="13308" max="13308" width="8.1796875" style="2" customWidth="1"/>
    <col min="13309" max="13310" width="6.81640625" style="2" customWidth="1"/>
    <col min="13311" max="13311" width="8.81640625" style="2" customWidth="1"/>
    <col min="13312" max="13313" width="7.54296875" style="2" customWidth="1"/>
    <col min="13314" max="13314" width="7.7265625" style="2" customWidth="1"/>
    <col min="13315" max="13316" width="8.1796875" style="2" customWidth="1"/>
    <col min="13317" max="13317" width="6.26953125" style="2" customWidth="1"/>
    <col min="13318" max="13319" width="8.7265625" style="2" customWidth="1"/>
    <col min="13320" max="13320" width="9.54296875" style="2" customWidth="1"/>
    <col min="13321" max="13321" width="8.7265625" style="2" customWidth="1"/>
    <col min="13322" max="13322" width="14.54296875" style="2" customWidth="1"/>
    <col min="13323" max="13323" width="8.7265625" style="2" customWidth="1"/>
    <col min="13324" max="13324" width="10.453125" style="2" customWidth="1"/>
    <col min="13325" max="13327" width="8.7265625" style="2" customWidth="1"/>
    <col min="13328" max="13328" width="9.1796875" style="2"/>
    <col min="13329" max="13330" width="8.7265625" style="2" customWidth="1"/>
    <col min="13331" max="13331" width="4.26953125" style="2" customWidth="1"/>
    <col min="13332" max="13332" width="7" style="2" customWidth="1"/>
    <col min="13333" max="13333" width="4.26953125" style="2" customWidth="1"/>
    <col min="13334" max="13334" width="7.81640625" style="2" customWidth="1"/>
    <col min="13335" max="13551" width="9.1796875" style="2"/>
    <col min="13552" max="13552" width="1.453125" style="2" customWidth="1"/>
    <col min="13553" max="13553" width="31.81640625" style="2" customWidth="1"/>
    <col min="13554" max="13554" width="8.26953125" style="2" customWidth="1"/>
    <col min="13555" max="13555" width="9.81640625" style="2" customWidth="1"/>
    <col min="13556" max="13556" width="8.26953125" style="2" customWidth="1"/>
    <col min="13557" max="13557" width="6.54296875" style="2" customWidth="1"/>
    <col min="13558" max="13558" width="14" style="2" customWidth="1"/>
    <col min="13559" max="13559" width="6.81640625" style="2" customWidth="1"/>
    <col min="13560" max="13560" width="8.81640625" style="2" customWidth="1"/>
    <col min="13561" max="13561" width="7.7265625" style="2" customWidth="1"/>
    <col min="13562" max="13562" width="7.26953125" style="2" customWidth="1"/>
    <col min="13563" max="13563" width="7.81640625" style="2" customWidth="1"/>
    <col min="13564" max="13564" width="8.1796875" style="2" customWidth="1"/>
    <col min="13565" max="13566" width="6.81640625" style="2" customWidth="1"/>
    <col min="13567" max="13567" width="8.81640625" style="2" customWidth="1"/>
    <col min="13568" max="13569" width="7.54296875" style="2" customWidth="1"/>
    <col min="13570" max="13570" width="7.7265625" style="2" customWidth="1"/>
    <col min="13571" max="13572" width="8.1796875" style="2" customWidth="1"/>
    <col min="13573" max="13573" width="6.26953125" style="2" customWidth="1"/>
    <col min="13574" max="13575" width="8.7265625" style="2" customWidth="1"/>
    <col min="13576" max="13576" width="9.54296875" style="2" customWidth="1"/>
    <col min="13577" max="13577" width="8.7265625" style="2" customWidth="1"/>
    <col min="13578" max="13578" width="14.54296875" style="2" customWidth="1"/>
    <col min="13579" max="13579" width="8.7265625" style="2" customWidth="1"/>
    <col min="13580" max="13580" width="10.453125" style="2" customWidth="1"/>
    <col min="13581" max="13583" width="8.7265625" style="2" customWidth="1"/>
    <col min="13584" max="13584" width="9.1796875" style="2"/>
    <col min="13585" max="13586" width="8.7265625" style="2" customWidth="1"/>
    <col min="13587" max="13587" width="4.26953125" style="2" customWidth="1"/>
    <col min="13588" max="13588" width="7" style="2" customWidth="1"/>
    <col min="13589" max="13589" width="4.26953125" style="2" customWidth="1"/>
    <col min="13590" max="13590" width="7.81640625" style="2" customWidth="1"/>
    <col min="13591" max="13807" width="9.1796875" style="2"/>
    <col min="13808" max="13808" width="1.453125" style="2" customWidth="1"/>
    <col min="13809" max="13809" width="31.81640625" style="2" customWidth="1"/>
    <col min="13810" max="13810" width="8.26953125" style="2" customWidth="1"/>
    <col min="13811" max="13811" width="9.81640625" style="2" customWidth="1"/>
    <col min="13812" max="13812" width="8.26953125" style="2" customWidth="1"/>
    <col min="13813" max="13813" width="6.54296875" style="2" customWidth="1"/>
    <col min="13814" max="13814" width="14" style="2" customWidth="1"/>
    <col min="13815" max="13815" width="6.81640625" style="2" customWidth="1"/>
    <col min="13816" max="13816" width="8.81640625" style="2" customWidth="1"/>
    <col min="13817" max="13817" width="7.7265625" style="2" customWidth="1"/>
    <col min="13818" max="13818" width="7.26953125" style="2" customWidth="1"/>
    <col min="13819" max="13819" width="7.81640625" style="2" customWidth="1"/>
    <col min="13820" max="13820" width="8.1796875" style="2" customWidth="1"/>
    <col min="13821" max="13822" width="6.81640625" style="2" customWidth="1"/>
    <col min="13823" max="13823" width="8.81640625" style="2" customWidth="1"/>
    <col min="13824" max="13825" width="7.54296875" style="2" customWidth="1"/>
    <col min="13826" max="13826" width="7.7265625" style="2" customWidth="1"/>
    <col min="13827" max="13828" width="8.1796875" style="2" customWidth="1"/>
    <col min="13829" max="13829" width="6.26953125" style="2" customWidth="1"/>
    <col min="13830" max="13831" width="8.7265625" style="2" customWidth="1"/>
    <col min="13832" max="13832" width="9.54296875" style="2" customWidth="1"/>
    <col min="13833" max="13833" width="8.7265625" style="2" customWidth="1"/>
    <col min="13834" max="13834" width="14.54296875" style="2" customWidth="1"/>
    <col min="13835" max="13835" width="8.7265625" style="2" customWidth="1"/>
    <col min="13836" max="13836" width="10.453125" style="2" customWidth="1"/>
    <col min="13837" max="13839" width="8.7265625" style="2" customWidth="1"/>
    <col min="13840" max="13840" width="9.1796875" style="2"/>
    <col min="13841" max="13842" width="8.7265625" style="2" customWidth="1"/>
    <col min="13843" max="13843" width="4.26953125" style="2" customWidth="1"/>
    <col min="13844" max="13844" width="7" style="2" customWidth="1"/>
    <col min="13845" max="13845" width="4.26953125" style="2" customWidth="1"/>
    <col min="13846" max="13846" width="7.81640625" style="2" customWidth="1"/>
    <col min="13847" max="14063" width="9.1796875" style="2"/>
    <col min="14064" max="14064" width="1.453125" style="2" customWidth="1"/>
    <col min="14065" max="14065" width="31.81640625" style="2" customWidth="1"/>
    <col min="14066" max="14066" width="8.26953125" style="2" customWidth="1"/>
    <col min="14067" max="14067" width="9.81640625" style="2" customWidth="1"/>
    <col min="14068" max="14068" width="8.26953125" style="2" customWidth="1"/>
    <col min="14069" max="14069" width="6.54296875" style="2" customWidth="1"/>
    <col min="14070" max="14070" width="14" style="2" customWidth="1"/>
    <col min="14071" max="14071" width="6.81640625" style="2" customWidth="1"/>
    <col min="14072" max="14072" width="8.81640625" style="2" customWidth="1"/>
    <col min="14073" max="14073" width="7.7265625" style="2" customWidth="1"/>
    <col min="14074" max="14074" width="7.26953125" style="2" customWidth="1"/>
    <col min="14075" max="14075" width="7.81640625" style="2" customWidth="1"/>
    <col min="14076" max="14076" width="8.1796875" style="2" customWidth="1"/>
    <col min="14077" max="14078" width="6.81640625" style="2" customWidth="1"/>
    <col min="14079" max="14079" width="8.81640625" style="2" customWidth="1"/>
    <col min="14080" max="14081" width="7.54296875" style="2" customWidth="1"/>
    <col min="14082" max="14082" width="7.7265625" style="2" customWidth="1"/>
    <col min="14083" max="14084" width="8.1796875" style="2" customWidth="1"/>
    <col min="14085" max="14085" width="6.26953125" style="2" customWidth="1"/>
    <col min="14086" max="14087" width="8.7265625" style="2" customWidth="1"/>
    <col min="14088" max="14088" width="9.54296875" style="2" customWidth="1"/>
    <col min="14089" max="14089" width="8.7265625" style="2" customWidth="1"/>
    <col min="14090" max="14090" width="14.54296875" style="2" customWidth="1"/>
    <col min="14091" max="14091" width="8.7265625" style="2" customWidth="1"/>
    <col min="14092" max="14092" width="10.453125" style="2" customWidth="1"/>
    <col min="14093" max="14095" width="8.7265625" style="2" customWidth="1"/>
    <col min="14096" max="14096" width="9.1796875" style="2"/>
    <col min="14097" max="14098" width="8.7265625" style="2" customWidth="1"/>
    <col min="14099" max="14099" width="4.26953125" style="2" customWidth="1"/>
    <col min="14100" max="14100" width="7" style="2" customWidth="1"/>
    <col min="14101" max="14101" width="4.26953125" style="2" customWidth="1"/>
    <col min="14102" max="14102" width="7.81640625" style="2" customWidth="1"/>
    <col min="14103" max="14319" width="9.1796875" style="2"/>
    <col min="14320" max="14320" width="1.453125" style="2" customWidth="1"/>
    <col min="14321" max="14321" width="31.81640625" style="2" customWidth="1"/>
    <col min="14322" max="14322" width="8.26953125" style="2" customWidth="1"/>
    <col min="14323" max="14323" width="9.81640625" style="2" customWidth="1"/>
    <col min="14324" max="14324" width="8.26953125" style="2" customWidth="1"/>
    <col min="14325" max="14325" width="6.54296875" style="2" customWidth="1"/>
    <col min="14326" max="14326" width="14" style="2" customWidth="1"/>
    <col min="14327" max="14327" width="6.81640625" style="2" customWidth="1"/>
    <col min="14328" max="14328" width="8.81640625" style="2" customWidth="1"/>
    <col min="14329" max="14329" width="7.7265625" style="2" customWidth="1"/>
    <col min="14330" max="14330" width="7.26953125" style="2" customWidth="1"/>
    <col min="14331" max="14331" width="7.81640625" style="2" customWidth="1"/>
    <col min="14332" max="14332" width="8.1796875" style="2" customWidth="1"/>
    <col min="14333" max="14334" width="6.81640625" style="2" customWidth="1"/>
    <col min="14335" max="14335" width="8.81640625" style="2" customWidth="1"/>
    <col min="14336" max="14337" width="7.54296875" style="2" customWidth="1"/>
    <col min="14338" max="14338" width="7.7265625" style="2" customWidth="1"/>
    <col min="14339" max="14340" width="8.1796875" style="2" customWidth="1"/>
    <col min="14341" max="14341" width="6.26953125" style="2" customWidth="1"/>
    <col min="14342" max="14343" width="8.7265625" style="2" customWidth="1"/>
    <col min="14344" max="14344" width="9.54296875" style="2" customWidth="1"/>
    <col min="14345" max="14345" width="8.7265625" style="2" customWidth="1"/>
    <col min="14346" max="14346" width="14.54296875" style="2" customWidth="1"/>
    <col min="14347" max="14347" width="8.7265625" style="2" customWidth="1"/>
    <col min="14348" max="14348" width="10.453125" style="2" customWidth="1"/>
    <col min="14349" max="14351" width="8.7265625" style="2" customWidth="1"/>
    <col min="14352" max="14352" width="9.1796875" style="2"/>
    <col min="14353" max="14354" width="8.7265625" style="2" customWidth="1"/>
    <col min="14355" max="14355" width="4.26953125" style="2" customWidth="1"/>
    <col min="14356" max="14356" width="7" style="2" customWidth="1"/>
    <col min="14357" max="14357" width="4.26953125" style="2" customWidth="1"/>
    <col min="14358" max="14358" width="7.81640625" style="2" customWidth="1"/>
    <col min="14359" max="14575" width="9.1796875" style="2"/>
    <col min="14576" max="14576" width="1.453125" style="2" customWidth="1"/>
    <col min="14577" max="14577" width="31.81640625" style="2" customWidth="1"/>
    <col min="14578" max="14578" width="8.26953125" style="2" customWidth="1"/>
    <col min="14579" max="14579" width="9.81640625" style="2" customWidth="1"/>
    <col min="14580" max="14580" width="8.26953125" style="2" customWidth="1"/>
    <col min="14581" max="14581" width="6.54296875" style="2" customWidth="1"/>
    <col min="14582" max="14582" width="14" style="2" customWidth="1"/>
    <col min="14583" max="14583" width="6.81640625" style="2" customWidth="1"/>
    <col min="14584" max="14584" width="8.81640625" style="2" customWidth="1"/>
    <col min="14585" max="14585" width="7.7265625" style="2" customWidth="1"/>
    <col min="14586" max="14586" width="7.26953125" style="2" customWidth="1"/>
    <col min="14587" max="14587" width="7.81640625" style="2" customWidth="1"/>
    <col min="14588" max="14588" width="8.1796875" style="2" customWidth="1"/>
    <col min="14589" max="14590" width="6.81640625" style="2" customWidth="1"/>
    <col min="14591" max="14591" width="8.81640625" style="2" customWidth="1"/>
    <col min="14592" max="14593" width="7.54296875" style="2" customWidth="1"/>
    <col min="14594" max="14594" width="7.7265625" style="2" customWidth="1"/>
    <col min="14595" max="14596" width="8.1796875" style="2" customWidth="1"/>
    <col min="14597" max="14597" width="6.26953125" style="2" customWidth="1"/>
    <col min="14598" max="14599" width="8.7265625" style="2" customWidth="1"/>
    <col min="14600" max="14600" width="9.54296875" style="2" customWidth="1"/>
    <col min="14601" max="14601" width="8.7265625" style="2" customWidth="1"/>
    <col min="14602" max="14602" width="14.54296875" style="2" customWidth="1"/>
    <col min="14603" max="14603" width="8.7265625" style="2" customWidth="1"/>
    <col min="14604" max="14604" width="10.453125" style="2" customWidth="1"/>
    <col min="14605" max="14607" width="8.7265625" style="2" customWidth="1"/>
    <col min="14608" max="14608" width="9.1796875" style="2"/>
    <col min="14609" max="14610" width="8.7265625" style="2" customWidth="1"/>
    <col min="14611" max="14611" width="4.26953125" style="2" customWidth="1"/>
    <col min="14612" max="14612" width="7" style="2" customWidth="1"/>
    <col min="14613" max="14613" width="4.26953125" style="2" customWidth="1"/>
    <col min="14614" max="14614" width="7.81640625" style="2" customWidth="1"/>
    <col min="14615" max="14831" width="9.1796875" style="2"/>
    <col min="14832" max="14832" width="1.453125" style="2" customWidth="1"/>
    <col min="14833" max="14833" width="31.81640625" style="2" customWidth="1"/>
    <col min="14834" max="14834" width="8.26953125" style="2" customWidth="1"/>
    <col min="14835" max="14835" width="9.81640625" style="2" customWidth="1"/>
    <col min="14836" max="14836" width="8.26953125" style="2" customWidth="1"/>
    <col min="14837" max="14837" width="6.54296875" style="2" customWidth="1"/>
    <col min="14838" max="14838" width="14" style="2" customWidth="1"/>
    <col min="14839" max="14839" width="6.81640625" style="2" customWidth="1"/>
    <col min="14840" max="14840" width="8.81640625" style="2" customWidth="1"/>
    <col min="14841" max="14841" width="7.7265625" style="2" customWidth="1"/>
    <col min="14842" max="14842" width="7.26953125" style="2" customWidth="1"/>
    <col min="14843" max="14843" width="7.81640625" style="2" customWidth="1"/>
    <col min="14844" max="14844" width="8.1796875" style="2" customWidth="1"/>
    <col min="14845" max="14846" width="6.81640625" style="2" customWidth="1"/>
    <col min="14847" max="14847" width="8.81640625" style="2" customWidth="1"/>
    <col min="14848" max="14849" width="7.54296875" style="2" customWidth="1"/>
    <col min="14850" max="14850" width="7.7265625" style="2" customWidth="1"/>
    <col min="14851" max="14852" width="8.1796875" style="2" customWidth="1"/>
    <col min="14853" max="14853" width="6.26953125" style="2" customWidth="1"/>
    <col min="14854" max="14855" width="8.7265625" style="2" customWidth="1"/>
    <col min="14856" max="14856" width="9.54296875" style="2" customWidth="1"/>
    <col min="14857" max="14857" width="8.7265625" style="2" customWidth="1"/>
    <col min="14858" max="14858" width="14.54296875" style="2" customWidth="1"/>
    <col min="14859" max="14859" width="8.7265625" style="2" customWidth="1"/>
    <col min="14860" max="14860" width="10.453125" style="2" customWidth="1"/>
    <col min="14861" max="14863" width="8.7265625" style="2" customWidth="1"/>
    <col min="14864" max="14864" width="9.1796875" style="2"/>
    <col min="14865" max="14866" width="8.7265625" style="2" customWidth="1"/>
    <col min="14867" max="14867" width="4.26953125" style="2" customWidth="1"/>
    <col min="14868" max="14868" width="7" style="2" customWidth="1"/>
    <col min="14869" max="14869" width="4.26953125" style="2" customWidth="1"/>
    <col min="14870" max="14870" width="7.81640625" style="2" customWidth="1"/>
    <col min="14871" max="15087" width="9.1796875" style="2"/>
    <col min="15088" max="15088" width="1.453125" style="2" customWidth="1"/>
    <col min="15089" max="15089" width="31.81640625" style="2" customWidth="1"/>
    <col min="15090" max="15090" width="8.26953125" style="2" customWidth="1"/>
    <col min="15091" max="15091" width="9.81640625" style="2" customWidth="1"/>
    <col min="15092" max="15092" width="8.26953125" style="2" customWidth="1"/>
    <col min="15093" max="15093" width="6.54296875" style="2" customWidth="1"/>
    <col min="15094" max="15094" width="14" style="2" customWidth="1"/>
    <col min="15095" max="15095" width="6.81640625" style="2" customWidth="1"/>
    <col min="15096" max="15096" width="8.81640625" style="2" customWidth="1"/>
    <col min="15097" max="15097" width="7.7265625" style="2" customWidth="1"/>
    <col min="15098" max="15098" width="7.26953125" style="2" customWidth="1"/>
    <col min="15099" max="15099" width="7.81640625" style="2" customWidth="1"/>
    <col min="15100" max="15100" width="8.1796875" style="2" customWidth="1"/>
    <col min="15101" max="15102" width="6.81640625" style="2" customWidth="1"/>
    <col min="15103" max="15103" width="8.81640625" style="2" customWidth="1"/>
    <col min="15104" max="15105" width="7.54296875" style="2" customWidth="1"/>
    <col min="15106" max="15106" width="7.7265625" style="2" customWidth="1"/>
    <col min="15107" max="15108" width="8.1796875" style="2" customWidth="1"/>
    <col min="15109" max="15109" width="6.26953125" style="2" customWidth="1"/>
    <col min="15110" max="15111" width="8.7265625" style="2" customWidth="1"/>
    <col min="15112" max="15112" width="9.54296875" style="2" customWidth="1"/>
    <col min="15113" max="15113" width="8.7265625" style="2" customWidth="1"/>
    <col min="15114" max="15114" width="14.54296875" style="2" customWidth="1"/>
    <col min="15115" max="15115" width="8.7265625" style="2" customWidth="1"/>
    <col min="15116" max="15116" width="10.453125" style="2" customWidth="1"/>
    <col min="15117" max="15119" width="8.7265625" style="2" customWidth="1"/>
    <col min="15120" max="15120" width="9.1796875" style="2"/>
    <col min="15121" max="15122" width="8.7265625" style="2" customWidth="1"/>
    <col min="15123" max="15123" width="4.26953125" style="2" customWidth="1"/>
    <col min="15124" max="15124" width="7" style="2" customWidth="1"/>
    <col min="15125" max="15125" width="4.26953125" style="2" customWidth="1"/>
    <col min="15126" max="15126" width="7.81640625" style="2" customWidth="1"/>
    <col min="15127" max="15343" width="9.1796875" style="2"/>
    <col min="15344" max="15344" width="1.453125" style="2" customWidth="1"/>
    <col min="15345" max="15345" width="31.81640625" style="2" customWidth="1"/>
    <col min="15346" max="15346" width="8.26953125" style="2" customWidth="1"/>
    <col min="15347" max="15347" width="9.81640625" style="2" customWidth="1"/>
    <col min="15348" max="15348" width="8.26953125" style="2" customWidth="1"/>
    <col min="15349" max="15349" width="6.54296875" style="2" customWidth="1"/>
    <col min="15350" max="15350" width="14" style="2" customWidth="1"/>
    <col min="15351" max="15351" width="6.81640625" style="2" customWidth="1"/>
    <col min="15352" max="15352" width="8.81640625" style="2" customWidth="1"/>
    <col min="15353" max="15353" width="7.7265625" style="2" customWidth="1"/>
    <col min="15354" max="15354" width="7.26953125" style="2" customWidth="1"/>
    <col min="15355" max="15355" width="7.81640625" style="2" customWidth="1"/>
    <col min="15356" max="15356" width="8.1796875" style="2" customWidth="1"/>
    <col min="15357" max="15358" width="6.81640625" style="2" customWidth="1"/>
    <col min="15359" max="15359" width="8.81640625" style="2" customWidth="1"/>
    <col min="15360" max="15361" width="7.54296875" style="2" customWidth="1"/>
    <col min="15362" max="15362" width="7.7265625" style="2" customWidth="1"/>
    <col min="15363" max="15364" width="8.1796875" style="2" customWidth="1"/>
    <col min="15365" max="15365" width="6.26953125" style="2" customWidth="1"/>
    <col min="15366" max="15367" width="8.7265625" style="2" customWidth="1"/>
    <col min="15368" max="15368" width="9.54296875" style="2" customWidth="1"/>
    <col min="15369" max="15369" width="8.7265625" style="2" customWidth="1"/>
    <col min="15370" max="15370" width="14.54296875" style="2" customWidth="1"/>
    <col min="15371" max="15371" width="8.7265625" style="2" customWidth="1"/>
    <col min="15372" max="15372" width="10.453125" style="2" customWidth="1"/>
    <col min="15373" max="15375" width="8.7265625" style="2" customWidth="1"/>
    <col min="15376" max="15376" width="9.1796875" style="2"/>
    <col min="15377" max="15378" width="8.7265625" style="2" customWidth="1"/>
    <col min="15379" max="15379" width="4.26953125" style="2" customWidth="1"/>
    <col min="15380" max="15380" width="7" style="2" customWidth="1"/>
    <col min="15381" max="15381" width="4.26953125" style="2" customWidth="1"/>
    <col min="15382" max="15382" width="7.81640625" style="2" customWidth="1"/>
    <col min="15383" max="15599" width="9.1796875" style="2"/>
    <col min="15600" max="15600" width="1.453125" style="2" customWidth="1"/>
    <col min="15601" max="15601" width="31.81640625" style="2" customWidth="1"/>
    <col min="15602" max="15602" width="8.26953125" style="2" customWidth="1"/>
    <col min="15603" max="15603" width="9.81640625" style="2" customWidth="1"/>
    <col min="15604" max="15604" width="8.26953125" style="2" customWidth="1"/>
    <col min="15605" max="15605" width="6.54296875" style="2" customWidth="1"/>
    <col min="15606" max="15606" width="14" style="2" customWidth="1"/>
    <col min="15607" max="15607" width="6.81640625" style="2" customWidth="1"/>
    <col min="15608" max="15608" width="8.81640625" style="2" customWidth="1"/>
    <col min="15609" max="15609" width="7.7265625" style="2" customWidth="1"/>
    <col min="15610" max="15610" width="7.26953125" style="2" customWidth="1"/>
    <col min="15611" max="15611" width="7.81640625" style="2" customWidth="1"/>
    <col min="15612" max="15612" width="8.1796875" style="2" customWidth="1"/>
    <col min="15613" max="15614" width="6.81640625" style="2" customWidth="1"/>
    <col min="15615" max="15615" width="8.81640625" style="2" customWidth="1"/>
    <col min="15616" max="15617" width="7.54296875" style="2" customWidth="1"/>
    <col min="15618" max="15618" width="7.7265625" style="2" customWidth="1"/>
    <col min="15619" max="15620" width="8.1796875" style="2" customWidth="1"/>
    <col min="15621" max="15621" width="6.26953125" style="2" customWidth="1"/>
    <col min="15622" max="15623" width="8.7265625" style="2" customWidth="1"/>
    <col min="15624" max="15624" width="9.54296875" style="2" customWidth="1"/>
    <col min="15625" max="15625" width="8.7265625" style="2" customWidth="1"/>
    <col min="15626" max="15626" width="14.54296875" style="2" customWidth="1"/>
    <col min="15627" max="15627" width="8.7265625" style="2" customWidth="1"/>
    <col min="15628" max="15628" width="10.453125" style="2" customWidth="1"/>
    <col min="15629" max="15631" width="8.7265625" style="2" customWidth="1"/>
    <col min="15632" max="15632" width="9.1796875" style="2"/>
    <col min="15633" max="15634" width="8.7265625" style="2" customWidth="1"/>
    <col min="15635" max="15635" width="4.26953125" style="2" customWidth="1"/>
    <col min="15636" max="15636" width="7" style="2" customWidth="1"/>
    <col min="15637" max="15637" width="4.26953125" style="2" customWidth="1"/>
    <col min="15638" max="15638" width="7.81640625" style="2" customWidth="1"/>
    <col min="15639" max="15855" width="9.1796875" style="2"/>
    <col min="15856" max="15856" width="1.453125" style="2" customWidth="1"/>
    <col min="15857" max="15857" width="31.81640625" style="2" customWidth="1"/>
    <col min="15858" max="15858" width="8.26953125" style="2" customWidth="1"/>
    <col min="15859" max="15859" width="9.81640625" style="2" customWidth="1"/>
    <col min="15860" max="15860" width="8.26953125" style="2" customWidth="1"/>
    <col min="15861" max="15861" width="6.54296875" style="2" customWidth="1"/>
    <col min="15862" max="15862" width="14" style="2" customWidth="1"/>
    <col min="15863" max="15863" width="6.81640625" style="2" customWidth="1"/>
    <col min="15864" max="15864" width="8.81640625" style="2" customWidth="1"/>
    <col min="15865" max="15865" width="7.7265625" style="2" customWidth="1"/>
    <col min="15866" max="15866" width="7.26953125" style="2" customWidth="1"/>
    <col min="15867" max="15867" width="7.81640625" style="2" customWidth="1"/>
    <col min="15868" max="15868" width="8.1796875" style="2" customWidth="1"/>
    <col min="15869" max="15870" width="6.81640625" style="2" customWidth="1"/>
    <col min="15871" max="15871" width="8.81640625" style="2" customWidth="1"/>
    <col min="15872" max="15873" width="7.54296875" style="2" customWidth="1"/>
    <col min="15874" max="15874" width="7.7265625" style="2" customWidth="1"/>
    <col min="15875" max="15876" width="8.1796875" style="2" customWidth="1"/>
    <col min="15877" max="15877" width="6.26953125" style="2" customWidth="1"/>
    <col min="15878" max="15879" width="8.7265625" style="2" customWidth="1"/>
    <col min="15880" max="15880" width="9.54296875" style="2" customWidth="1"/>
    <col min="15881" max="15881" width="8.7265625" style="2" customWidth="1"/>
    <col min="15882" max="15882" width="14.54296875" style="2" customWidth="1"/>
    <col min="15883" max="15883" width="8.7265625" style="2" customWidth="1"/>
    <col min="15884" max="15884" width="10.453125" style="2" customWidth="1"/>
    <col min="15885" max="15887" width="8.7265625" style="2" customWidth="1"/>
    <col min="15888" max="15888" width="9.1796875" style="2"/>
    <col min="15889" max="15890" width="8.7265625" style="2" customWidth="1"/>
    <col min="15891" max="15891" width="4.26953125" style="2" customWidth="1"/>
    <col min="15892" max="15892" width="7" style="2" customWidth="1"/>
    <col min="15893" max="15893" width="4.26953125" style="2" customWidth="1"/>
    <col min="15894" max="15894" width="7.81640625" style="2" customWidth="1"/>
    <col min="15895" max="16111" width="9.1796875" style="2"/>
    <col min="16112" max="16112" width="1.453125" style="2" customWidth="1"/>
    <col min="16113" max="16113" width="31.81640625" style="2" customWidth="1"/>
    <col min="16114" max="16114" width="8.26953125" style="2" customWidth="1"/>
    <col min="16115" max="16115" width="9.81640625" style="2" customWidth="1"/>
    <col min="16116" max="16116" width="8.26953125" style="2" customWidth="1"/>
    <col min="16117" max="16117" width="6.54296875" style="2" customWidth="1"/>
    <col min="16118" max="16118" width="14" style="2" customWidth="1"/>
    <col min="16119" max="16119" width="6.81640625" style="2" customWidth="1"/>
    <col min="16120" max="16120" width="8.81640625" style="2" customWidth="1"/>
    <col min="16121" max="16121" width="7.7265625" style="2" customWidth="1"/>
    <col min="16122" max="16122" width="7.26953125" style="2" customWidth="1"/>
    <col min="16123" max="16123" width="7.81640625" style="2" customWidth="1"/>
    <col min="16124" max="16124" width="8.1796875" style="2" customWidth="1"/>
    <col min="16125" max="16126" width="6.81640625" style="2" customWidth="1"/>
    <col min="16127" max="16127" width="8.81640625" style="2" customWidth="1"/>
    <col min="16128" max="16129" width="7.54296875" style="2" customWidth="1"/>
    <col min="16130" max="16130" width="7.7265625" style="2" customWidth="1"/>
    <col min="16131" max="16132" width="8.1796875" style="2" customWidth="1"/>
    <col min="16133" max="16133" width="6.26953125" style="2" customWidth="1"/>
    <col min="16134" max="16135" width="8.7265625" style="2" customWidth="1"/>
    <col min="16136" max="16136" width="9.54296875" style="2" customWidth="1"/>
    <col min="16137" max="16137" width="8.7265625" style="2" customWidth="1"/>
    <col min="16138" max="16138" width="14.54296875" style="2" customWidth="1"/>
    <col min="16139" max="16139" width="8.7265625" style="2" customWidth="1"/>
    <col min="16140" max="16140" width="10.453125" style="2" customWidth="1"/>
    <col min="16141" max="16143" width="8.7265625" style="2" customWidth="1"/>
    <col min="16144" max="16144" width="9.1796875" style="2"/>
    <col min="16145" max="16146" width="8.7265625" style="2" customWidth="1"/>
    <col min="16147" max="16147" width="4.26953125" style="2" customWidth="1"/>
    <col min="16148" max="16148" width="7" style="2" customWidth="1"/>
    <col min="16149" max="16149" width="4.26953125" style="2" customWidth="1"/>
    <col min="16150" max="16150" width="7.81640625" style="2" customWidth="1"/>
    <col min="16151" max="16384" width="9.1796875" style="2"/>
  </cols>
  <sheetData>
    <row r="1" spans="1:41" ht="14.15" customHeight="1">
      <c r="B1" s="6"/>
      <c r="T1" s="555"/>
      <c r="U1" s="555"/>
    </row>
    <row r="2" spans="1:41" ht="14.15" customHeight="1">
      <c r="A2" s="556" t="s">
        <v>194</v>
      </c>
      <c r="B2" s="556"/>
      <c r="C2" s="556"/>
      <c r="D2" s="556"/>
      <c r="E2" s="556"/>
      <c r="F2" s="556"/>
      <c r="G2" s="556"/>
      <c r="H2" s="556"/>
      <c r="I2" s="556"/>
      <c r="J2" s="556"/>
      <c r="K2" s="556"/>
      <c r="L2" s="556"/>
      <c r="M2" s="556"/>
      <c r="N2" s="556"/>
      <c r="O2" s="556"/>
      <c r="P2" s="556"/>
      <c r="Q2" s="556"/>
      <c r="R2" s="556"/>
      <c r="S2" s="556"/>
      <c r="T2" s="556"/>
      <c r="U2" s="556"/>
      <c r="V2" s="54"/>
      <c r="W2" s="54"/>
      <c r="X2" s="54"/>
      <c r="Y2" s="54"/>
      <c r="Z2" s="54"/>
      <c r="AA2" s="54"/>
      <c r="AB2" s="54"/>
      <c r="AC2" s="54"/>
    </row>
    <row r="3" spans="1:41" ht="14.15" customHeight="1">
      <c r="A3" s="557" t="str">
        <f>Produksi!A3</f>
        <v>TAHUN  2024</v>
      </c>
      <c r="B3" s="556"/>
      <c r="C3" s="556"/>
      <c r="D3" s="556"/>
      <c r="E3" s="556"/>
      <c r="F3" s="556"/>
      <c r="G3" s="556"/>
      <c r="H3" s="556"/>
      <c r="I3" s="556"/>
      <c r="J3" s="556"/>
      <c r="K3" s="556"/>
      <c r="L3" s="556"/>
      <c r="M3" s="556"/>
      <c r="N3" s="556"/>
      <c r="O3" s="556"/>
      <c r="P3" s="556"/>
      <c r="Q3" s="556"/>
      <c r="R3" s="556"/>
      <c r="S3" s="556"/>
      <c r="T3" s="556"/>
      <c r="U3" s="556"/>
      <c r="V3" s="54"/>
      <c r="W3" s="54"/>
      <c r="X3" s="54"/>
      <c r="Y3" s="54"/>
      <c r="Z3" s="54"/>
      <c r="AA3" s="54"/>
      <c r="AB3" s="54"/>
      <c r="AC3" s="54"/>
    </row>
    <row r="4" spans="1:41" ht="14.15" customHeight="1">
      <c r="A4" s="3"/>
      <c r="B4" s="320" t="s">
        <v>456</v>
      </c>
      <c r="C4" s="7"/>
      <c r="D4" s="7"/>
      <c r="E4" s="7"/>
      <c r="F4" s="7"/>
      <c r="G4" s="7"/>
      <c r="H4" s="558"/>
      <c r="I4" s="558"/>
      <c r="J4" s="558"/>
      <c r="K4" s="45"/>
      <c r="L4" s="7"/>
      <c r="M4" s="46"/>
      <c r="N4" s="47"/>
      <c r="O4" s="48" t="s">
        <v>195</v>
      </c>
      <c r="P4" s="49"/>
      <c r="Q4" s="45"/>
      <c r="R4" s="322">
        <f>Produksi!H5</f>
        <v>2048480</v>
      </c>
      <c r="S4" s="317" t="s">
        <v>447</v>
      </c>
      <c r="T4" s="45"/>
      <c r="U4" s="45"/>
      <c r="V4" s="54"/>
      <c r="W4" s="550" t="s">
        <v>196</v>
      </c>
      <c r="X4" s="550"/>
      <c r="Y4" s="550"/>
      <c r="Z4" s="550"/>
      <c r="AA4" s="550"/>
      <c r="AB4" s="550"/>
      <c r="AC4" s="550"/>
    </row>
    <row r="5" spans="1:41" ht="14.15" customHeight="1">
      <c r="A5" s="559" t="s">
        <v>2</v>
      </c>
      <c r="B5" s="560"/>
      <c r="C5" s="551" t="s">
        <v>197</v>
      </c>
      <c r="D5" s="551"/>
      <c r="E5" s="541" t="s">
        <v>169</v>
      </c>
      <c r="F5" s="543" t="s">
        <v>198</v>
      </c>
      <c r="G5" s="8" t="s">
        <v>199</v>
      </c>
      <c r="H5" s="543" t="s">
        <v>200</v>
      </c>
      <c r="I5" s="8" t="s">
        <v>201</v>
      </c>
      <c r="J5" s="552" t="s">
        <v>202</v>
      </c>
      <c r="K5" s="553"/>
      <c r="L5" s="553"/>
      <c r="M5" s="553"/>
      <c r="N5" s="553"/>
      <c r="O5" s="553"/>
      <c r="P5" s="554"/>
      <c r="Q5" s="562" t="s">
        <v>203</v>
      </c>
      <c r="R5" s="485"/>
      <c r="S5" s="485"/>
      <c r="T5" s="485"/>
      <c r="U5" s="563"/>
      <c r="V5" s="55"/>
      <c r="W5" s="56" t="s">
        <v>201</v>
      </c>
      <c r="X5" s="564" t="s">
        <v>204</v>
      </c>
      <c r="Y5" s="565"/>
      <c r="Z5" s="565"/>
      <c r="AA5" s="565"/>
      <c r="AB5" s="565"/>
      <c r="AC5" s="566"/>
      <c r="AD5" s="104"/>
      <c r="AE5" s="105"/>
      <c r="AF5" s="105"/>
      <c r="AG5" s="105"/>
      <c r="AH5" s="105"/>
      <c r="AI5" s="105"/>
      <c r="AJ5" s="105"/>
      <c r="AK5" s="105"/>
      <c r="AL5" s="105"/>
      <c r="AM5" s="129"/>
    </row>
    <row r="6" spans="1:41" ht="14.15" customHeight="1">
      <c r="A6" s="486"/>
      <c r="B6" s="561"/>
      <c r="C6" s="569" t="s">
        <v>205</v>
      </c>
      <c r="D6" s="570"/>
      <c r="E6" s="542"/>
      <c r="F6" s="544"/>
      <c r="G6" s="10" t="s">
        <v>206</v>
      </c>
      <c r="H6" s="544"/>
      <c r="I6" s="10" t="s">
        <v>207</v>
      </c>
      <c r="J6" s="545" t="s">
        <v>208</v>
      </c>
      <c r="K6" s="545" t="s">
        <v>209</v>
      </c>
      <c r="L6" s="571" t="s">
        <v>210</v>
      </c>
      <c r="M6" s="571"/>
      <c r="N6" s="545" t="s">
        <v>211</v>
      </c>
      <c r="O6" s="517" t="s">
        <v>212</v>
      </c>
      <c r="P6" s="50" t="s">
        <v>213</v>
      </c>
      <c r="Q6" s="514" t="s">
        <v>214</v>
      </c>
      <c r="R6" s="515"/>
      <c r="S6" s="515"/>
      <c r="T6" s="515"/>
      <c r="U6" s="516"/>
      <c r="V6" s="57"/>
      <c r="W6" s="58" t="s">
        <v>207</v>
      </c>
      <c r="X6" s="530" t="s">
        <v>208</v>
      </c>
      <c r="Y6" s="530" t="s">
        <v>209</v>
      </c>
      <c r="Z6" s="534" t="s">
        <v>210</v>
      </c>
      <c r="AA6" s="534"/>
      <c r="AB6" s="530" t="s">
        <v>211</v>
      </c>
      <c r="AC6" s="107" t="s">
        <v>213</v>
      </c>
      <c r="AD6" s="108"/>
      <c r="AM6" s="130"/>
    </row>
    <row r="7" spans="1:41" ht="14.15" customHeight="1">
      <c r="A7" s="486"/>
      <c r="B7" s="561"/>
      <c r="C7" s="11" t="s">
        <v>215</v>
      </c>
      <c r="D7" s="11" t="s">
        <v>216</v>
      </c>
      <c r="E7" s="12" t="s">
        <v>217</v>
      </c>
      <c r="F7" s="544"/>
      <c r="G7" s="13" t="s">
        <v>218</v>
      </c>
      <c r="H7" s="544"/>
      <c r="I7" s="10" t="s">
        <v>219</v>
      </c>
      <c r="J7" s="544"/>
      <c r="K7" s="544"/>
      <c r="L7" s="567" t="s">
        <v>220</v>
      </c>
      <c r="M7" s="568"/>
      <c r="N7" s="547"/>
      <c r="O7" s="518"/>
      <c r="P7" s="10" t="s">
        <v>221</v>
      </c>
      <c r="Q7" s="525" t="s">
        <v>222</v>
      </c>
      <c r="R7" s="59" t="s">
        <v>223</v>
      </c>
      <c r="S7" s="11" t="s">
        <v>224</v>
      </c>
      <c r="T7" s="59" t="s">
        <v>225</v>
      </c>
      <c r="U7" s="60" t="s">
        <v>226</v>
      </c>
      <c r="V7" s="57"/>
      <c r="W7" s="58" t="s">
        <v>219</v>
      </c>
      <c r="X7" s="535"/>
      <c r="Y7" s="535"/>
      <c r="Z7" s="532" t="s">
        <v>220</v>
      </c>
      <c r="AA7" s="533"/>
      <c r="AB7" s="531"/>
      <c r="AC7" s="109" t="s">
        <v>221</v>
      </c>
      <c r="AD7" s="108"/>
      <c r="AM7" s="130"/>
    </row>
    <row r="8" spans="1:41" ht="14.15" customHeight="1">
      <c r="A8" s="548" t="s">
        <v>5</v>
      </c>
      <c r="B8" s="549"/>
      <c r="C8" s="12" t="s">
        <v>227</v>
      </c>
      <c r="D8" s="12" t="s">
        <v>228</v>
      </c>
      <c r="E8" s="12" t="s">
        <v>229</v>
      </c>
      <c r="F8" s="523" t="s">
        <v>230</v>
      </c>
      <c r="G8" s="13" t="s">
        <v>231</v>
      </c>
      <c r="H8" s="523" t="s">
        <v>232</v>
      </c>
      <c r="I8" s="13" t="s">
        <v>233</v>
      </c>
      <c r="J8" s="523" t="s">
        <v>234</v>
      </c>
      <c r="K8" s="523" t="s">
        <v>235</v>
      </c>
      <c r="L8" s="546" t="s">
        <v>221</v>
      </c>
      <c r="M8" s="50" t="s">
        <v>236</v>
      </c>
      <c r="N8" s="523" t="s">
        <v>237</v>
      </c>
      <c r="O8" s="521" t="s">
        <v>238</v>
      </c>
      <c r="P8" s="523" t="s">
        <v>239</v>
      </c>
      <c r="Q8" s="526"/>
      <c r="R8" s="61" t="s">
        <v>240</v>
      </c>
      <c r="S8" s="12" t="s">
        <v>241</v>
      </c>
      <c r="T8" s="62" t="s">
        <v>242</v>
      </c>
      <c r="U8" s="63" t="s">
        <v>243</v>
      </c>
      <c r="V8" s="64"/>
      <c r="W8" s="65" t="s">
        <v>233</v>
      </c>
      <c r="X8" s="512" t="s">
        <v>234</v>
      </c>
      <c r="Y8" s="512" t="s">
        <v>235</v>
      </c>
      <c r="Z8" s="529" t="s">
        <v>221</v>
      </c>
      <c r="AA8" s="106" t="s">
        <v>236</v>
      </c>
      <c r="AB8" s="512" t="s">
        <v>237</v>
      </c>
      <c r="AC8" s="519" t="s">
        <v>239</v>
      </c>
      <c r="AD8" s="108"/>
      <c r="AM8" s="130"/>
    </row>
    <row r="9" spans="1:41" ht="14.15" customHeight="1">
      <c r="A9" s="548"/>
      <c r="B9" s="549"/>
      <c r="C9" s="14"/>
      <c r="D9" s="14"/>
      <c r="E9" s="12" t="s">
        <v>244</v>
      </c>
      <c r="F9" s="523"/>
      <c r="G9" s="13" t="s">
        <v>245</v>
      </c>
      <c r="H9" s="523"/>
      <c r="I9" s="13" t="s">
        <v>246</v>
      </c>
      <c r="J9" s="523"/>
      <c r="K9" s="523"/>
      <c r="L9" s="545"/>
      <c r="M9" s="10" t="s">
        <v>221</v>
      </c>
      <c r="N9" s="523"/>
      <c r="O9" s="521"/>
      <c r="P9" s="523"/>
      <c r="Q9" s="527" t="s">
        <v>247</v>
      </c>
      <c r="R9" s="62" t="s">
        <v>248</v>
      </c>
      <c r="S9" s="14" t="s">
        <v>249</v>
      </c>
      <c r="T9" s="61" t="s">
        <v>250</v>
      </c>
      <c r="U9" s="66" t="s">
        <v>250</v>
      </c>
      <c r="V9" s="64"/>
      <c r="W9" s="65" t="s">
        <v>246</v>
      </c>
      <c r="X9" s="512"/>
      <c r="Y9" s="512"/>
      <c r="Z9" s="530"/>
      <c r="AA9" s="58" t="s">
        <v>221</v>
      </c>
      <c r="AB9" s="512"/>
      <c r="AC9" s="519"/>
      <c r="AD9" s="536" t="s">
        <v>251</v>
      </c>
      <c r="AE9" s="537"/>
      <c r="AF9" s="537"/>
      <c r="AG9" s="537"/>
      <c r="AH9" s="537"/>
      <c r="AI9" s="537"/>
      <c r="AJ9" s="537"/>
      <c r="AK9" s="537"/>
      <c r="AL9" s="537"/>
      <c r="AM9" s="538"/>
    </row>
    <row r="10" spans="1:41" ht="14.15" customHeight="1">
      <c r="A10" s="15"/>
      <c r="B10" s="16"/>
      <c r="C10" s="17"/>
      <c r="D10" s="17"/>
      <c r="E10" s="18"/>
      <c r="F10" s="524"/>
      <c r="G10" s="13" t="s">
        <v>252</v>
      </c>
      <c r="H10" s="524"/>
      <c r="I10" s="13"/>
      <c r="J10" s="524"/>
      <c r="K10" s="524"/>
      <c r="L10" s="51" t="s">
        <v>239</v>
      </c>
      <c r="M10" s="51" t="s">
        <v>253</v>
      </c>
      <c r="N10" s="524"/>
      <c r="O10" s="522"/>
      <c r="P10" s="524"/>
      <c r="Q10" s="528"/>
      <c r="R10" s="67" t="s">
        <v>254</v>
      </c>
      <c r="S10" s="18" t="s">
        <v>255</v>
      </c>
      <c r="T10" s="67" t="s">
        <v>256</v>
      </c>
      <c r="U10" s="68" t="s">
        <v>256</v>
      </c>
      <c r="V10" s="69"/>
      <c r="W10" s="65"/>
      <c r="X10" s="513"/>
      <c r="Y10" s="513"/>
      <c r="Z10" s="110" t="s">
        <v>239</v>
      </c>
      <c r="AA10" s="110" t="s">
        <v>253</v>
      </c>
      <c r="AB10" s="513"/>
      <c r="AC10" s="520"/>
      <c r="AD10" s="111"/>
      <c r="AE10" s="112"/>
      <c r="AF10" s="112"/>
      <c r="AG10" s="112"/>
      <c r="AH10" s="112"/>
      <c r="AI10" s="112"/>
      <c r="AJ10" s="112"/>
      <c r="AK10" s="112"/>
      <c r="AL10" s="112"/>
      <c r="AM10" s="131"/>
    </row>
    <row r="11" spans="1:41" ht="14.15" customHeight="1">
      <c r="A11" s="539">
        <v>-1</v>
      </c>
      <c r="B11" s="540"/>
      <c r="C11" s="19">
        <v>-2</v>
      </c>
      <c r="D11" s="19">
        <v>-3</v>
      </c>
      <c r="E11" s="19">
        <v>-4</v>
      </c>
      <c r="F11" s="19">
        <v>-5</v>
      </c>
      <c r="G11" s="19">
        <v>-6</v>
      </c>
      <c r="H11" s="19">
        <v>-7</v>
      </c>
      <c r="I11" s="19">
        <v>-8</v>
      </c>
      <c r="J11" s="19">
        <v>-9</v>
      </c>
      <c r="K11" s="19">
        <v>-10</v>
      </c>
      <c r="L11" s="19">
        <v>-11</v>
      </c>
      <c r="M11" s="19">
        <v>-12</v>
      </c>
      <c r="N11" s="19">
        <v>-13</v>
      </c>
      <c r="O11" s="19">
        <v>-14</v>
      </c>
      <c r="P11" s="19">
        <v>-15</v>
      </c>
      <c r="Q11" s="19">
        <v>-16</v>
      </c>
      <c r="R11" s="19">
        <v>-17</v>
      </c>
      <c r="S11" s="19">
        <v>-18</v>
      </c>
      <c r="T11" s="19">
        <v>-19</v>
      </c>
      <c r="U11" s="19">
        <v>-20</v>
      </c>
      <c r="V11" s="70"/>
      <c r="W11" s="71">
        <v>-8</v>
      </c>
      <c r="X11" s="71">
        <v>-9</v>
      </c>
      <c r="Y11" s="71">
        <v>-10</v>
      </c>
      <c r="Z11" s="71">
        <v>-11</v>
      </c>
      <c r="AA11" s="71">
        <v>-12</v>
      </c>
      <c r="AB11" s="71">
        <v>-13</v>
      </c>
      <c r="AC11" s="113">
        <v>-14</v>
      </c>
      <c r="AD11" s="114" t="s">
        <v>257</v>
      </c>
      <c r="AE11" s="114" t="s">
        <v>258</v>
      </c>
      <c r="AF11" s="114" t="s">
        <v>259</v>
      </c>
      <c r="AG11" s="114" t="s">
        <v>260</v>
      </c>
      <c r="AH11" s="132" t="s">
        <v>261</v>
      </c>
      <c r="AI11" s="132" t="s">
        <v>262</v>
      </c>
      <c r="AJ11" s="132" t="s">
        <v>263</v>
      </c>
      <c r="AK11" s="132" t="s">
        <v>264</v>
      </c>
      <c r="AL11" s="132" t="s">
        <v>265</v>
      </c>
      <c r="AM11" s="132" t="s">
        <v>266</v>
      </c>
      <c r="AN11" s="133"/>
      <c r="AO11" s="133" t="s">
        <v>455</v>
      </c>
    </row>
    <row r="12" spans="1:41" ht="14.15" customHeight="1">
      <c r="A12" s="20" t="s">
        <v>267</v>
      </c>
      <c r="B12" s="21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72"/>
      <c r="R12" s="72"/>
      <c r="S12" s="73">
        <f>SUM(S13:S18)</f>
        <v>1868.3285454216195</v>
      </c>
      <c r="T12" s="74">
        <f>SUM(T13:T18)</f>
        <v>43.946813029624685</v>
      </c>
      <c r="U12" s="74">
        <f>SUM(U13:U18)</f>
        <v>11.621098221038274</v>
      </c>
      <c r="V12" s="75"/>
      <c r="W12" s="76"/>
      <c r="X12" s="76"/>
      <c r="Y12" s="76"/>
      <c r="Z12" s="76"/>
      <c r="AA12" s="76"/>
      <c r="AB12" s="76"/>
      <c r="AC12" s="115"/>
      <c r="AD12" s="116"/>
      <c r="AE12" s="116"/>
      <c r="AF12" s="116"/>
      <c r="AG12" s="116"/>
      <c r="AH12" s="134"/>
      <c r="AI12" s="134"/>
      <c r="AJ12" s="134"/>
      <c r="AK12" s="134"/>
      <c r="AL12" s="134"/>
      <c r="AM12" s="134"/>
      <c r="AN12" s="134"/>
      <c r="AO12" s="428">
        <f>R4</f>
        <v>2048480</v>
      </c>
    </row>
    <row r="13" spans="1:41" ht="14.15" customHeight="1">
      <c r="A13" s="23"/>
      <c r="B13" s="24" t="s">
        <v>268</v>
      </c>
      <c r="C13" s="25"/>
      <c r="D13" s="25">
        <f>Produksi!E13</f>
        <v>499618.75</v>
      </c>
      <c r="E13" s="26"/>
      <c r="F13" s="27">
        <f>Impor!E13</f>
        <v>0</v>
      </c>
      <c r="G13" s="27">
        <f>SUM(D13)-SUM(E13)+SUM(F13)</f>
        <v>499618.75</v>
      </c>
      <c r="H13" s="27">
        <f>Ekspor!E13</f>
        <v>0</v>
      </c>
      <c r="I13" s="27">
        <f>SUM(G13)-SUM(H13)</f>
        <v>499618.75</v>
      </c>
      <c r="J13" s="27">
        <f>($I13*X13)/100</f>
        <v>2198.3225000000002</v>
      </c>
      <c r="K13" s="315">
        <f>Produksi!K16+Produksi!K17</f>
        <v>0</v>
      </c>
      <c r="L13" s="27">
        <f>I13-J13-K13-M13-N13-O13</f>
        <v>472839.185</v>
      </c>
      <c r="M13" s="27">
        <f>'Industrial pangan'!E13</f>
        <v>0</v>
      </c>
      <c r="N13" s="27">
        <f>($I13*AB13)/100</f>
        <v>24581.2425</v>
      </c>
      <c r="O13" s="27"/>
      <c r="P13" s="27">
        <f>($I13*AC13)/100</f>
        <v>0</v>
      </c>
      <c r="Q13" s="77" t="s">
        <v>269</v>
      </c>
      <c r="R13" s="77" t="s">
        <v>269</v>
      </c>
      <c r="S13" s="25" t="s">
        <v>269</v>
      </c>
      <c r="T13" s="77" t="s">
        <v>269</v>
      </c>
      <c r="U13" s="78" t="s">
        <v>269</v>
      </c>
      <c r="V13" s="79"/>
      <c r="W13" s="80">
        <v>100</v>
      </c>
      <c r="X13" s="81">
        <v>0.44</v>
      </c>
      <c r="Y13" s="80">
        <v>0</v>
      </c>
      <c r="Z13" s="80">
        <v>0</v>
      </c>
      <c r="AA13" s="80">
        <v>0</v>
      </c>
      <c r="AB13" s="117">
        <v>4.92</v>
      </c>
      <c r="AC13" s="118">
        <v>0</v>
      </c>
      <c r="AD13" s="116" t="s">
        <v>270</v>
      </c>
      <c r="AE13" s="116"/>
      <c r="AF13" s="119"/>
      <c r="AG13" s="119"/>
      <c r="AH13" s="134"/>
      <c r="AI13" s="134"/>
      <c r="AJ13" s="134"/>
      <c r="AK13" s="134"/>
      <c r="AL13" s="134"/>
      <c r="AM13" s="134"/>
      <c r="AN13" s="134"/>
      <c r="AO13" s="134"/>
    </row>
    <row r="14" spans="1:41" ht="14.15" customHeight="1">
      <c r="A14" s="23"/>
      <c r="B14" s="24" t="s">
        <v>271</v>
      </c>
      <c r="C14" s="27">
        <f>Produksi!C14</f>
        <v>472839.185</v>
      </c>
      <c r="D14" s="27">
        <f>Produksi!E14</f>
        <v>324745.95225799998</v>
      </c>
      <c r="E14" s="27">
        <f>Stock!K14</f>
        <v>0</v>
      </c>
      <c r="F14" s="27">
        <f>Impor!E14</f>
        <v>0</v>
      </c>
      <c r="G14" s="27">
        <f>SUM(D14)-SUM(E14)+SUM(F14)</f>
        <v>324745.95225799998</v>
      </c>
      <c r="H14" s="25">
        <f>Ekspor!E14</f>
        <v>0</v>
      </c>
      <c r="I14" s="27">
        <f>SUM(G14)-SUM(H14)</f>
        <v>324745.95225799998</v>
      </c>
      <c r="J14" s="27">
        <f>($I14*X14)/100</f>
        <v>552.06811883859996</v>
      </c>
      <c r="K14" s="25">
        <v>0</v>
      </c>
      <c r="L14" s="25">
        <v>0</v>
      </c>
      <c r="M14" s="27">
        <f>'Industrial pangan'!E14</f>
        <v>0</v>
      </c>
      <c r="N14" s="27">
        <f>($I14*AB14)/100</f>
        <v>32.474595225800002</v>
      </c>
      <c r="O14" s="27">
        <f>I14-J14-K14-L14-M14-N14-P14</f>
        <v>0</v>
      </c>
      <c r="P14" s="27">
        <f>I14-J14-K14-L14-M14-N14</f>
        <v>324161.40954393556</v>
      </c>
      <c r="Q14" s="77">
        <f>P14/$AO$12*1000</f>
        <v>158.24484961724573</v>
      </c>
      <c r="R14" s="77">
        <f>Q14/365*1000</f>
        <v>433.54753319793355</v>
      </c>
      <c r="S14" s="25">
        <f>R14/100*AD14/100*AE14</f>
        <v>1565.10659484454</v>
      </c>
      <c r="T14" s="77">
        <f>R14/100*AD14/100*AF14</f>
        <v>38.022118661458769</v>
      </c>
      <c r="U14" s="78">
        <f>R14/100*AD14/100*AG14</f>
        <v>6.9367605311669367</v>
      </c>
      <c r="V14" s="79"/>
      <c r="W14" s="80">
        <v>100</v>
      </c>
      <c r="X14" s="80">
        <v>0.17</v>
      </c>
      <c r="Y14" s="80">
        <v>0</v>
      </c>
      <c r="Z14" s="80">
        <v>0</v>
      </c>
      <c r="AA14" s="80">
        <v>0</v>
      </c>
      <c r="AB14" s="117">
        <v>0.01</v>
      </c>
      <c r="AC14" s="120">
        <v>96.67</v>
      </c>
      <c r="AD14" s="116">
        <v>100</v>
      </c>
      <c r="AE14" s="119">
        <v>361</v>
      </c>
      <c r="AF14" s="119">
        <v>8.77</v>
      </c>
      <c r="AG14" s="119">
        <v>1.6</v>
      </c>
      <c r="AH14" s="134">
        <v>0</v>
      </c>
      <c r="AI14" s="134">
        <v>0.12</v>
      </c>
      <c r="AJ14" s="134">
        <v>0</v>
      </c>
      <c r="AK14" s="134">
        <v>6</v>
      </c>
      <c r="AL14" s="134">
        <v>140</v>
      </c>
      <c r="AM14" s="134">
        <v>0.8</v>
      </c>
      <c r="AN14" s="134"/>
      <c r="AO14" s="134"/>
    </row>
    <row r="15" spans="1:41" ht="14.15" customHeight="1">
      <c r="A15" s="28"/>
      <c r="B15" s="29" t="s">
        <v>272</v>
      </c>
      <c r="C15" s="30">
        <f>Produksi!C15</f>
        <v>97425</v>
      </c>
      <c r="D15" s="30">
        <f>Produksi!E15</f>
        <v>84759.75</v>
      </c>
      <c r="E15" s="26">
        <f>3/12*J15</f>
        <v>2042.0742768750004</v>
      </c>
      <c r="F15" s="30">
        <f>Impor!E15</f>
        <v>0</v>
      </c>
      <c r="G15" s="31">
        <f>SUM(D15)-SUM(E15)+SUM(F15)</f>
        <v>82717.675723124994</v>
      </c>
      <c r="H15" s="30">
        <f>Ekspor!E15</f>
        <v>0</v>
      </c>
      <c r="I15" s="31">
        <f>SUM(G15)-SUM(H15)</f>
        <v>82717.675723124994</v>
      </c>
      <c r="J15" s="31">
        <f>9.637%*D15</f>
        <v>8168.2971075000014</v>
      </c>
      <c r="K15" s="321">
        <f>Produksi!K18+Produksi!K19</f>
        <v>0</v>
      </c>
      <c r="L15" s="31">
        <f>($I15*Z15)/100</f>
        <v>0</v>
      </c>
      <c r="M15" s="27">
        <f>'Industrial pangan'!E15</f>
        <v>0</v>
      </c>
      <c r="N15" s="31">
        <f>($I15*AB15)/100</f>
        <v>5922.5855817757501</v>
      </c>
      <c r="O15" s="31">
        <f>I15-J15-K15-L15-M15-N15-P15</f>
        <v>0</v>
      </c>
      <c r="P15" s="27">
        <f>I15-J15-K15-L15-M15-N15</f>
        <v>68626.793033849244</v>
      </c>
      <c r="Q15" s="82">
        <f>P15/$AO$12*1000</f>
        <v>33.501324413149867</v>
      </c>
      <c r="R15" s="82">
        <f>Q15/365*1000</f>
        <v>91.784450446985943</v>
      </c>
      <c r="S15" s="30">
        <f>R15/100*AD15/100*AE15</f>
        <v>303.16403982639457</v>
      </c>
      <c r="T15" s="82">
        <f>R15/100*AD15/100*AF15</f>
        <v>5.9228505873440032</v>
      </c>
      <c r="U15" s="83">
        <f>R15/100*AD15/100*AG15</f>
        <v>4.6837605063096932</v>
      </c>
      <c r="V15" s="84"/>
      <c r="W15" s="85">
        <v>100</v>
      </c>
      <c r="X15" s="86">
        <v>6</v>
      </c>
      <c r="Y15" s="85">
        <v>0</v>
      </c>
      <c r="Z15" s="85">
        <v>0</v>
      </c>
      <c r="AA15" s="80">
        <v>0</v>
      </c>
      <c r="AB15" s="121">
        <v>7.16</v>
      </c>
      <c r="AC15" s="122">
        <v>0</v>
      </c>
      <c r="AD15" s="116">
        <v>90</v>
      </c>
      <c r="AE15" s="119">
        <v>367</v>
      </c>
      <c r="AF15" s="119">
        <v>7.17</v>
      </c>
      <c r="AG15" s="119">
        <v>5.67</v>
      </c>
      <c r="AH15" s="134">
        <v>510</v>
      </c>
      <c r="AI15" s="134">
        <v>0.38</v>
      </c>
      <c r="AJ15" s="134">
        <v>0</v>
      </c>
      <c r="AK15" s="134">
        <v>10</v>
      </c>
      <c r="AL15" s="134">
        <v>256</v>
      </c>
      <c r="AM15" s="134">
        <v>2.4</v>
      </c>
      <c r="AN15" s="134"/>
      <c r="AO15" s="134"/>
    </row>
    <row r="16" spans="1:41" ht="14.15" customHeight="1">
      <c r="A16" s="23"/>
      <c r="B16" s="24" t="s">
        <v>273</v>
      </c>
      <c r="C16" s="25" t="s">
        <v>269</v>
      </c>
      <c r="D16" s="27">
        <f>SUM(G16)-SUM(F16)+SUM(E16)</f>
        <v>428.13232000000005</v>
      </c>
      <c r="E16" s="27"/>
      <c r="F16" s="30">
        <f>Impor!E16</f>
        <v>0</v>
      </c>
      <c r="G16" s="27">
        <f>SUM(H16)+SUM(I16)</f>
        <v>428.13232000000005</v>
      </c>
      <c r="H16" s="30">
        <f>Ekspor!E16</f>
        <v>0</v>
      </c>
      <c r="I16" s="27">
        <f>SUM(J16:P16)</f>
        <v>428.13232000000005</v>
      </c>
      <c r="J16" s="27" t="s">
        <v>269</v>
      </c>
      <c r="K16" s="27" t="s">
        <v>269</v>
      </c>
      <c r="L16" s="27" t="s">
        <v>269</v>
      </c>
      <c r="M16" s="27">
        <f>'Industrial pangan'!E16</f>
        <v>0</v>
      </c>
      <c r="N16" s="27" t="s">
        <v>269</v>
      </c>
      <c r="O16" s="27"/>
      <c r="P16" s="27">
        <f>+Q16*$AO$12/1000</f>
        <v>428.13232000000005</v>
      </c>
      <c r="Q16" s="316">
        <f>Produksi!K21</f>
        <v>0.20900000000000002</v>
      </c>
      <c r="R16" s="77">
        <f>Q16/365*1000</f>
        <v>0.57260273972602749</v>
      </c>
      <c r="S16" s="25">
        <f>R16/100*AD16/100*AE16</f>
        <v>5.7910750684931511E-2</v>
      </c>
      <c r="T16" s="77">
        <f>R16/100*AD16/100*AF16</f>
        <v>1.8437808219178083E-3</v>
      </c>
      <c r="U16" s="78">
        <f>R16/100*AD16/100*AG16</f>
        <v>5.7718356164383571E-4</v>
      </c>
      <c r="V16" s="79"/>
      <c r="W16" s="80">
        <v>100</v>
      </c>
      <c r="X16" s="80">
        <v>0</v>
      </c>
      <c r="Y16" s="80">
        <v>0</v>
      </c>
      <c r="Z16" s="80">
        <v>0</v>
      </c>
      <c r="AA16" s="80">
        <v>0</v>
      </c>
      <c r="AB16" s="80">
        <v>0</v>
      </c>
      <c r="AC16" s="118">
        <v>100</v>
      </c>
      <c r="AD16" s="116">
        <v>28</v>
      </c>
      <c r="AE16" s="119">
        <v>36.119999999999997</v>
      </c>
      <c r="AF16" s="119">
        <v>1.1499999999999999</v>
      </c>
      <c r="AG16" s="119">
        <v>0.36</v>
      </c>
      <c r="AH16" s="134">
        <v>117</v>
      </c>
      <c r="AI16" s="134">
        <v>0.18</v>
      </c>
      <c r="AJ16" s="134">
        <v>9</v>
      </c>
      <c r="AK16" s="134">
        <v>5</v>
      </c>
      <c r="AL16" s="134">
        <v>108</v>
      </c>
      <c r="AM16" s="134">
        <v>1.1000000000000001</v>
      </c>
      <c r="AN16" s="134"/>
      <c r="AO16" s="134"/>
    </row>
    <row r="17" spans="1:41" ht="14.15" customHeight="1">
      <c r="A17" s="28"/>
      <c r="B17" s="29" t="s">
        <v>274</v>
      </c>
      <c r="C17" s="30" t="s">
        <v>269</v>
      </c>
      <c r="D17" s="30" t="s">
        <v>269</v>
      </c>
      <c r="E17" s="26"/>
      <c r="F17" s="25">
        <f>Impor!E17</f>
        <v>0</v>
      </c>
      <c r="G17" s="31">
        <f>SUM(D17)-SUM(E17)+SUM(F17)</f>
        <v>0</v>
      </c>
      <c r="H17" s="30">
        <f>Ekspor!E17</f>
        <v>0</v>
      </c>
      <c r="I17" s="31">
        <f>SUM(G17)-SUM(H17)</f>
        <v>0</v>
      </c>
      <c r="J17" s="30">
        <v>0</v>
      </c>
      <c r="K17" s="30">
        <v>0</v>
      </c>
      <c r="L17" s="31">
        <f>I17-J17-K17-M17-N17</f>
        <v>0</v>
      </c>
      <c r="M17" s="27">
        <f>'Industrial pangan'!E17</f>
        <v>0</v>
      </c>
      <c r="N17" s="30">
        <v>0</v>
      </c>
      <c r="O17" s="30"/>
      <c r="P17" s="30" t="s">
        <v>269</v>
      </c>
      <c r="Q17" s="82" t="s">
        <v>269</v>
      </c>
      <c r="R17" s="82" t="s">
        <v>269</v>
      </c>
      <c r="S17" s="30" t="s">
        <v>269</v>
      </c>
      <c r="T17" s="82" t="s">
        <v>269</v>
      </c>
      <c r="U17" s="83" t="s">
        <v>269</v>
      </c>
      <c r="V17" s="84"/>
      <c r="W17" s="85">
        <v>100</v>
      </c>
      <c r="X17" s="85">
        <v>0</v>
      </c>
      <c r="Y17" s="85">
        <v>0</v>
      </c>
      <c r="Z17" s="85">
        <v>100</v>
      </c>
      <c r="AA17" s="85">
        <v>0</v>
      </c>
      <c r="AB17" s="85">
        <v>0</v>
      </c>
      <c r="AC17" s="122">
        <v>0</v>
      </c>
      <c r="AD17" s="116" t="s">
        <v>270</v>
      </c>
      <c r="AE17" s="119"/>
      <c r="AF17" s="116"/>
      <c r="AG17" s="116"/>
      <c r="AH17" s="134"/>
      <c r="AI17" s="134"/>
      <c r="AJ17" s="134"/>
      <c r="AK17" s="134"/>
      <c r="AL17" s="134"/>
      <c r="AM17" s="134"/>
      <c r="AN17" s="134"/>
      <c r="AO17" s="134"/>
    </row>
    <row r="18" spans="1:41" ht="14.15" customHeight="1">
      <c r="A18" s="23"/>
      <c r="B18" s="24" t="s">
        <v>275</v>
      </c>
      <c r="C18" s="27">
        <f>L17-(L17*2.5%)</f>
        <v>0</v>
      </c>
      <c r="D18" s="27">
        <f>(72/100)*C18</f>
        <v>0</v>
      </c>
      <c r="E18" s="26"/>
      <c r="F18" s="25">
        <f>Impor!E18</f>
        <v>0</v>
      </c>
      <c r="G18" s="27">
        <f>SUM(D18)-SUM(E18)+SUM(F18)</f>
        <v>0</v>
      </c>
      <c r="H18" s="25">
        <f>Ekspor!E18</f>
        <v>0</v>
      </c>
      <c r="I18" s="27">
        <f>SUM(G18)-SUM(H18)</f>
        <v>0</v>
      </c>
      <c r="J18" s="25">
        <v>0</v>
      </c>
      <c r="K18" s="25">
        <v>0</v>
      </c>
      <c r="L18" s="27">
        <v>0</v>
      </c>
      <c r="M18" s="27">
        <f>'Industrial pangan'!E18</f>
        <v>0</v>
      </c>
      <c r="N18" s="27">
        <f>($I18*AB18)/100</f>
        <v>0</v>
      </c>
      <c r="O18" s="27"/>
      <c r="P18" s="27">
        <f>I18-J18-K18-L18-M18-N18</f>
        <v>0</v>
      </c>
      <c r="Q18" s="77">
        <f>P18/$AO$12*1000</f>
        <v>0</v>
      </c>
      <c r="R18" s="77">
        <f>Q18/365*1000</f>
        <v>0</v>
      </c>
      <c r="S18" s="25">
        <f>R18/100*AD18/100*AE18</f>
        <v>0</v>
      </c>
      <c r="T18" s="77">
        <f>R18/100*AD18/100*AF18</f>
        <v>0</v>
      </c>
      <c r="U18" s="78">
        <f>R18/100*AD18/100*AG18</f>
        <v>0</v>
      </c>
      <c r="V18" s="79"/>
      <c r="W18" s="80">
        <v>100</v>
      </c>
      <c r="X18" s="80">
        <v>0</v>
      </c>
      <c r="Y18" s="80">
        <v>0</v>
      </c>
      <c r="Z18" s="80">
        <v>0</v>
      </c>
      <c r="AA18" s="80">
        <v>0</v>
      </c>
      <c r="AB18" s="80">
        <v>0.28999999999999998</v>
      </c>
      <c r="AC18" s="118">
        <v>99.52</v>
      </c>
      <c r="AD18" s="116">
        <v>100</v>
      </c>
      <c r="AE18" s="119">
        <v>333</v>
      </c>
      <c r="AF18" s="119">
        <v>9</v>
      </c>
      <c r="AG18" s="119">
        <v>1</v>
      </c>
      <c r="AH18" s="134">
        <v>0</v>
      </c>
      <c r="AI18" s="134">
        <v>0.18</v>
      </c>
      <c r="AJ18" s="134">
        <v>0</v>
      </c>
      <c r="AK18" s="134">
        <v>16</v>
      </c>
      <c r="AL18" s="134">
        <v>106</v>
      </c>
      <c r="AM18" s="134">
        <v>1.2</v>
      </c>
      <c r="AN18" s="134"/>
      <c r="AO18" s="134"/>
    </row>
    <row r="19" spans="1:41" ht="14.15" customHeight="1">
      <c r="A19" s="23"/>
      <c r="B19" s="29"/>
      <c r="C19" s="30"/>
      <c r="D19" s="30"/>
      <c r="E19" s="31"/>
      <c r="F19" s="30"/>
      <c r="G19" s="31"/>
      <c r="H19" s="30"/>
      <c r="I19" s="31"/>
      <c r="J19" s="31"/>
      <c r="K19" s="31"/>
      <c r="L19" s="31"/>
      <c r="M19" s="31"/>
      <c r="N19" s="31"/>
      <c r="O19" s="31"/>
      <c r="P19" s="31"/>
      <c r="Q19" s="82"/>
      <c r="R19" s="82"/>
      <c r="S19" s="87"/>
      <c r="T19" s="88"/>
      <c r="U19" s="89"/>
      <c r="V19" s="84"/>
      <c r="W19" s="85"/>
      <c r="X19" s="86"/>
      <c r="Y19" s="86"/>
      <c r="Z19" s="86"/>
      <c r="AA19" s="86"/>
      <c r="AB19" s="86"/>
      <c r="AC19" s="123"/>
      <c r="AD19" s="116"/>
      <c r="AE19" s="119"/>
      <c r="AF19" s="119"/>
      <c r="AG19" s="119"/>
      <c r="AH19" s="134"/>
      <c r="AI19" s="134"/>
      <c r="AJ19" s="134"/>
      <c r="AK19" s="134"/>
      <c r="AL19" s="134"/>
      <c r="AM19" s="134"/>
      <c r="AN19" s="134"/>
      <c r="AO19" s="134"/>
    </row>
    <row r="20" spans="1:41" ht="14.15" customHeight="1">
      <c r="A20" s="32" t="s">
        <v>276</v>
      </c>
      <c r="B20" s="33"/>
      <c r="C20" s="25"/>
      <c r="D20" s="25"/>
      <c r="E20" s="27"/>
      <c r="F20" s="25"/>
      <c r="G20" s="27"/>
      <c r="H20" s="25"/>
      <c r="I20" s="27"/>
      <c r="J20" s="27"/>
      <c r="K20" s="27"/>
      <c r="L20" s="27"/>
      <c r="M20" s="27"/>
      <c r="N20" s="27"/>
      <c r="O20" s="27"/>
      <c r="P20" s="27"/>
      <c r="Q20" s="77"/>
      <c r="R20" s="77"/>
      <c r="S20" s="90">
        <f>SUM(S21:S23)</f>
        <v>146.86987280166568</v>
      </c>
      <c r="T20" s="91">
        <f>SUM(T21:T23)</f>
        <v>0.95370047273808889</v>
      </c>
      <c r="U20" s="92">
        <f>SUM(U21:U23)</f>
        <v>0.28611014182142663</v>
      </c>
      <c r="V20" s="84"/>
      <c r="W20" s="85"/>
      <c r="X20" s="86"/>
      <c r="Y20" s="86"/>
      <c r="Z20" s="86"/>
      <c r="AA20" s="86"/>
      <c r="AB20" s="86"/>
      <c r="AC20" s="123"/>
      <c r="AD20" s="116"/>
      <c r="AE20" s="119"/>
      <c r="AF20" s="119"/>
      <c r="AG20" s="119"/>
      <c r="AH20" s="134"/>
      <c r="AI20" s="134"/>
      <c r="AJ20" s="134"/>
      <c r="AK20" s="134"/>
      <c r="AL20" s="134"/>
      <c r="AM20" s="134"/>
      <c r="AN20" s="134"/>
      <c r="AO20" s="134"/>
    </row>
    <row r="21" spans="1:41" ht="14.15" customHeight="1">
      <c r="A21" s="28"/>
      <c r="B21" s="29" t="s">
        <v>277</v>
      </c>
      <c r="C21" s="30"/>
      <c r="D21" s="30">
        <f>Produksi!E21</f>
        <v>0</v>
      </c>
      <c r="E21" s="34"/>
      <c r="F21" s="30">
        <f>Impor!E21</f>
        <v>0</v>
      </c>
      <c r="G21" s="31">
        <f>SUM(D21)-SUM(E21)+SUM(F21)</f>
        <v>0</v>
      </c>
      <c r="H21" s="30">
        <f>Ekspor!E21</f>
        <v>0</v>
      </c>
      <c r="I21" s="31">
        <f>SUM(G21)-SUM(H21)</f>
        <v>0</v>
      </c>
      <c r="J21" s="31">
        <f>($I21*X21)/100</f>
        <v>0</v>
      </c>
      <c r="K21" s="31">
        <f>($I21*Y21)/100</f>
        <v>0</v>
      </c>
      <c r="L21" s="31">
        <v>0</v>
      </c>
      <c r="M21" s="27">
        <f>' Industri Non Pangan'!E21</f>
        <v>0</v>
      </c>
      <c r="N21" s="31">
        <f>($I21*AB21)/100</f>
        <v>0</v>
      </c>
      <c r="O21" s="31"/>
      <c r="P21" s="31">
        <f>I21-J21-K21-L21-M21-N21</f>
        <v>0</v>
      </c>
      <c r="Q21" s="82">
        <f>P21/$AO$12*1000</f>
        <v>0</v>
      </c>
      <c r="R21" s="82">
        <f>Q21/365*1000</f>
        <v>0</v>
      </c>
      <c r="S21" s="30">
        <f>R21/100*AD21/100*AE21</f>
        <v>0</v>
      </c>
      <c r="T21" s="82">
        <f>R21/100*AD21/100*AF21</f>
        <v>0</v>
      </c>
      <c r="U21" s="83">
        <f>R21/100*AD21/100*AG21</f>
        <v>0</v>
      </c>
      <c r="V21" s="84"/>
      <c r="W21" s="85">
        <v>100</v>
      </c>
      <c r="X21" s="86">
        <v>2</v>
      </c>
      <c r="Y21" s="124">
        <v>0</v>
      </c>
      <c r="Z21" s="85">
        <v>0</v>
      </c>
      <c r="AA21" s="86"/>
      <c r="AB21" s="121">
        <v>6.03</v>
      </c>
      <c r="AC21" s="123"/>
      <c r="AD21" s="116">
        <v>85</v>
      </c>
      <c r="AE21" s="119">
        <v>110</v>
      </c>
      <c r="AF21" s="119">
        <v>0.9</v>
      </c>
      <c r="AG21" s="119">
        <v>0.88</v>
      </c>
      <c r="AH21" s="134"/>
      <c r="AI21" s="134">
        <v>0.09</v>
      </c>
      <c r="AJ21" s="134">
        <v>22</v>
      </c>
      <c r="AK21" s="134">
        <v>30</v>
      </c>
      <c r="AL21" s="134">
        <v>49</v>
      </c>
      <c r="AM21" s="134">
        <v>0.7</v>
      </c>
      <c r="AN21" s="134"/>
      <c r="AO21" s="134"/>
    </row>
    <row r="22" spans="1:41" ht="14.15" customHeight="1">
      <c r="A22" s="28"/>
      <c r="B22" s="29" t="s">
        <v>278</v>
      </c>
      <c r="C22" s="30"/>
      <c r="D22" s="30">
        <f>Produksi!E22</f>
        <v>89465.12</v>
      </c>
      <c r="E22" s="34"/>
      <c r="F22" s="30">
        <f>Impor!E22+Impor!E23+Impor!E24</f>
        <v>0</v>
      </c>
      <c r="G22" s="31">
        <f>SUM(D22)-SUM(E22)+SUM(F22)</f>
        <v>89465.12</v>
      </c>
      <c r="H22" s="30">
        <f>Ekspor!E22+Ekspor!E23+Ekspor!E24</f>
        <v>0</v>
      </c>
      <c r="I22" s="31">
        <f>SUM(G22)-SUM(H22)</f>
        <v>89465.12</v>
      </c>
      <c r="J22" s="31">
        <f>($I22*X22)/100</f>
        <v>1789.3023999999998</v>
      </c>
      <c r="K22" s="31">
        <f>($I22*Y22)/100</f>
        <v>0</v>
      </c>
      <c r="L22" s="31">
        <v>0</v>
      </c>
      <c r="M22" s="27">
        <f>' Industri Non Pangan'!E22</f>
        <v>0</v>
      </c>
      <c r="N22" s="31">
        <f>($I22*AB22)/100</f>
        <v>3784.3745760000002</v>
      </c>
      <c r="O22" s="31"/>
      <c r="P22" s="31">
        <f>I22-J22-K22-L22-M22-N22</f>
        <v>83891.443023999993</v>
      </c>
      <c r="Q22" s="82">
        <f>P22/$AO$12*1000</f>
        <v>40.953020299929698</v>
      </c>
      <c r="R22" s="82">
        <f>Q22/365*1000</f>
        <v>112.20005561624575</v>
      </c>
      <c r="S22" s="30">
        <f>R22/100*AD22/100*AE22</f>
        <v>146.86987280166568</v>
      </c>
      <c r="T22" s="82">
        <f>R22/100*AD22/100*AF22</f>
        <v>0.95370047273808889</v>
      </c>
      <c r="U22" s="83">
        <f>R22/100*AD22/100*AG22</f>
        <v>0.28611014182142663</v>
      </c>
      <c r="V22" s="84"/>
      <c r="W22" s="85">
        <v>100</v>
      </c>
      <c r="X22" s="86">
        <v>2</v>
      </c>
      <c r="Y22" s="85">
        <v>0</v>
      </c>
      <c r="Z22" s="80">
        <v>0</v>
      </c>
      <c r="AA22" s="85">
        <v>0</v>
      </c>
      <c r="AB22" s="121">
        <v>4.2300000000000004</v>
      </c>
      <c r="AC22" s="123"/>
      <c r="AD22" s="116">
        <v>85</v>
      </c>
      <c r="AE22" s="119">
        <v>154</v>
      </c>
      <c r="AF22" s="119">
        <v>1</v>
      </c>
      <c r="AG22" s="119">
        <v>0.3</v>
      </c>
      <c r="AH22" s="134">
        <v>0</v>
      </c>
      <c r="AI22" s="134">
        <v>0.06</v>
      </c>
      <c r="AJ22" s="134">
        <v>30</v>
      </c>
      <c r="AK22" s="134">
        <v>33</v>
      </c>
      <c r="AL22" s="134">
        <v>40</v>
      </c>
      <c r="AM22" s="134">
        <v>0.7</v>
      </c>
      <c r="AN22" s="134"/>
      <c r="AO22" s="134"/>
    </row>
    <row r="23" spans="1:41" ht="14.15" customHeight="1">
      <c r="A23" s="23"/>
      <c r="B23" s="24" t="s">
        <v>279</v>
      </c>
      <c r="C23" s="27">
        <f>100/40*D23</f>
        <v>0</v>
      </c>
      <c r="D23" s="27">
        <f>Produksi!E25</f>
        <v>0</v>
      </c>
      <c r="E23" s="26"/>
      <c r="F23" s="25">
        <f>Impor!E25</f>
        <v>0</v>
      </c>
      <c r="G23" s="27">
        <f>SUM(D23)-SUM(E23)+SUM(F23)</f>
        <v>0</v>
      </c>
      <c r="H23" s="30">
        <f>Ekspor!E25</f>
        <v>0</v>
      </c>
      <c r="I23" s="27">
        <f>SUM(G23)-SUM(H23)</f>
        <v>0</v>
      </c>
      <c r="J23" s="27">
        <v>0</v>
      </c>
      <c r="K23" s="27">
        <v>0</v>
      </c>
      <c r="L23" s="27">
        <v>0</v>
      </c>
      <c r="M23" s="27">
        <f>' Industri Non Pangan'!E23</f>
        <v>0</v>
      </c>
      <c r="N23" s="27">
        <f>($I23*AB23)/100</f>
        <v>0</v>
      </c>
      <c r="O23" s="27"/>
      <c r="P23" s="27">
        <f>I23-J23-K23-L23-M23-N23</f>
        <v>0</v>
      </c>
      <c r="Q23" s="77">
        <f>P23/$AO$12*1000</f>
        <v>0</v>
      </c>
      <c r="R23" s="77">
        <f>Q23/365*1000</f>
        <v>0</v>
      </c>
      <c r="S23" s="25">
        <f>R23/100*AD23/100*AE23</f>
        <v>0</v>
      </c>
      <c r="T23" s="77">
        <f>R23/100*AD23/100*AF23</f>
        <v>0</v>
      </c>
      <c r="U23" s="78">
        <f>R23/100*AD23/100*AG23</f>
        <v>0</v>
      </c>
      <c r="V23" s="79"/>
      <c r="W23" s="80">
        <v>100</v>
      </c>
      <c r="X23" s="80">
        <v>0</v>
      </c>
      <c r="Y23" s="80">
        <v>0</v>
      </c>
      <c r="Z23" s="80">
        <v>0</v>
      </c>
      <c r="AA23" s="80"/>
      <c r="AB23" s="80">
        <v>0.72</v>
      </c>
      <c r="AC23" s="118"/>
      <c r="AD23" s="116">
        <v>100</v>
      </c>
      <c r="AE23" s="119">
        <v>338</v>
      </c>
      <c r="AF23" s="119">
        <v>0.6</v>
      </c>
      <c r="AG23" s="119">
        <v>0.3</v>
      </c>
      <c r="AH23" s="134">
        <v>0</v>
      </c>
      <c r="AI23" s="134">
        <v>0.01</v>
      </c>
      <c r="AJ23" s="134">
        <v>0</v>
      </c>
      <c r="AK23" s="134">
        <v>11</v>
      </c>
      <c r="AL23" s="134">
        <v>13</v>
      </c>
      <c r="AM23" s="134">
        <v>1.2</v>
      </c>
      <c r="AN23" s="134"/>
      <c r="AO23" s="134"/>
    </row>
    <row r="24" spans="1:41" ht="14.15" customHeight="1">
      <c r="A24" s="23"/>
      <c r="B24" s="24"/>
      <c r="C24" s="27"/>
      <c r="D24" s="27"/>
      <c r="E24" s="26"/>
      <c r="F24" s="25"/>
      <c r="G24" s="27"/>
      <c r="H24" s="25"/>
      <c r="I24" s="27"/>
      <c r="J24" s="27"/>
      <c r="K24" s="27"/>
      <c r="L24" s="27"/>
      <c r="M24" s="27"/>
      <c r="N24" s="27"/>
      <c r="O24" s="27"/>
      <c r="P24" s="27"/>
      <c r="Q24" s="77"/>
      <c r="R24" s="77"/>
      <c r="S24" s="25"/>
      <c r="T24" s="77"/>
      <c r="U24" s="78"/>
      <c r="V24" s="79"/>
      <c r="W24" s="80"/>
      <c r="X24" s="80"/>
      <c r="Y24" s="80"/>
      <c r="Z24" s="80"/>
      <c r="AA24" s="80"/>
      <c r="AB24" s="80"/>
      <c r="AC24" s="118"/>
      <c r="AD24" s="116"/>
      <c r="AE24" s="119"/>
      <c r="AF24" s="119"/>
      <c r="AG24" s="119"/>
      <c r="AH24" s="134"/>
      <c r="AI24" s="134"/>
      <c r="AJ24" s="134"/>
      <c r="AK24" s="134"/>
      <c r="AL24" s="134"/>
      <c r="AM24" s="134"/>
      <c r="AN24" s="134"/>
      <c r="AO24" s="134"/>
    </row>
    <row r="25" spans="1:41" ht="14.15" customHeight="1">
      <c r="A25" s="23"/>
      <c r="B25" s="29"/>
      <c r="C25" s="30"/>
      <c r="D25" s="30"/>
      <c r="E25" s="31"/>
      <c r="F25" s="30"/>
      <c r="G25" s="31"/>
      <c r="H25" s="30"/>
      <c r="I25" s="31"/>
      <c r="J25" s="31"/>
      <c r="K25" s="31"/>
      <c r="L25" s="31"/>
      <c r="M25" s="31"/>
      <c r="N25" s="31"/>
      <c r="O25" s="31"/>
      <c r="P25" s="31"/>
      <c r="Q25" s="82"/>
      <c r="R25" s="82"/>
      <c r="S25" s="87"/>
      <c r="T25" s="88"/>
      <c r="U25" s="93"/>
      <c r="V25" s="84"/>
      <c r="W25" s="85"/>
      <c r="X25" s="86"/>
      <c r="Y25" s="86"/>
      <c r="Z25" s="86"/>
      <c r="AA25" s="86"/>
      <c r="AB25" s="86"/>
      <c r="AC25" s="123"/>
      <c r="AD25" s="116"/>
      <c r="AE25" s="119"/>
      <c r="AF25" s="119"/>
      <c r="AG25" s="119"/>
      <c r="AH25" s="134"/>
      <c r="AI25" s="134"/>
      <c r="AJ25" s="134"/>
      <c r="AK25" s="134"/>
      <c r="AL25" s="134"/>
      <c r="AM25" s="134"/>
      <c r="AN25" s="134"/>
      <c r="AO25" s="134"/>
    </row>
    <row r="26" spans="1:41" ht="14.15" customHeight="1">
      <c r="A26" s="35" t="s">
        <v>280</v>
      </c>
      <c r="B26" s="36"/>
      <c r="C26" s="30"/>
      <c r="D26" s="30"/>
      <c r="E26" s="31"/>
      <c r="F26" s="30"/>
      <c r="G26" s="31"/>
      <c r="H26" s="30"/>
      <c r="I26" s="31"/>
      <c r="J26" s="31"/>
      <c r="K26" s="31"/>
      <c r="L26" s="31"/>
      <c r="M26" s="31"/>
      <c r="N26" s="31"/>
      <c r="O26" s="31"/>
      <c r="P26" s="31"/>
      <c r="Q26" s="82"/>
      <c r="R26" s="82"/>
      <c r="S26" s="90">
        <f>SUM(S27:S28)</f>
        <v>3.2219412402273013</v>
      </c>
      <c r="T26" s="91">
        <f>SUM(T27:T28)</f>
        <v>2.5638789710031577E-2</v>
      </c>
      <c r="U26" s="91">
        <f>SUM(U27:U28)</f>
        <v>8.5462632366771915E-2</v>
      </c>
      <c r="V26" s="84"/>
      <c r="W26" s="85"/>
      <c r="X26" s="86"/>
      <c r="Y26" s="86"/>
      <c r="Z26" s="86"/>
      <c r="AA26" s="86"/>
      <c r="AB26" s="86"/>
      <c r="AC26" s="123"/>
      <c r="AD26" s="116"/>
      <c r="AE26" s="119"/>
      <c r="AF26" s="119"/>
      <c r="AG26" s="119"/>
      <c r="AH26" s="134"/>
      <c r="AI26" s="134"/>
      <c r="AJ26" s="134"/>
      <c r="AK26" s="134"/>
      <c r="AL26" s="134"/>
      <c r="AM26" s="134"/>
      <c r="AN26" s="134"/>
      <c r="AO26" s="134"/>
    </row>
    <row r="27" spans="1:41" ht="14.15" customHeight="1">
      <c r="A27" s="28"/>
      <c r="B27" s="29" t="s">
        <v>281</v>
      </c>
      <c r="C27" s="30"/>
      <c r="D27" s="30">
        <f>Produksi!E29</f>
        <v>0</v>
      </c>
      <c r="E27" s="31">
        <f>Stock!K29</f>
        <v>0</v>
      </c>
      <c r="F27" s="30">
        <f>Impor!E29</f>
        <v>0</v>
      </c>
      <c r="G27" s="31">
        <f>SUM(D27)-SUM(E27)+SUM(F27)</f>
        <v>0</v>
      </c>
      <c r="H27" s="30">
        <f>Ekspor!E29</f>
        <v>0</v>
      </c>
      <c r="I27" s="31">
        <f>SUM(G27)-SUM(H27)</f>
        <v>0</v>
      </c>
      <c r="J27" s="27">
        <v>0</v>
      </c>
      <c r="K27" s="27">
        <v>0</v>
      </c>
      <c r="L27" s="27">
        <v>0</v>
      </c>
      <c r="M27" s="31">
        <f>'Industrial pangan'!E29</f>
        <v>0</v>
      </c>
      <c r="N27" s="31">
        <f>($I27*AB27)/100</f>
        <v>0</v>
      </c>
      <c r="O27" s="31"/>
      <c r="P27" s="31">
        <f>I27-J27-K27-L27-M27-N27</f>
        <v>0</v>
      </c>
      <c r="Q27" s="82">
        <f>P27/$AO$12*1000</f>
        <v>0</v>
      </c>
      <c r="R27" s="82">
        <f>Q27/365*1000</f>
        <v>0</v>
      </c>
      <c r="S27" s="30">
        <f>R27/100*AD27/100*AE27</f>
        <v>0</v>
      </c>
      <c r="T27" s="82">
        <f>R27/100*AD27/100*AF27</f>
        <v>0</v>
      </c>
      <c r="U27" s="83">
        <f>R27/100*AD27/100*AG27</f>
        <v>0</v>
      </c>
      <c r="V27" s="84"/>
      <c r="W27" s="85">
        <v>100</v>
      </c>
      <c r="X27" s="85">
        <v>0</v>
      </c>
      <c r="Y27" s="85">
        <v>0</v>
      </c>
      <c r="Z27" s="85">
        <v>0</v>
      </c>
      <c r="AA27" s="85"/>
      <c r="AB27" s="121">
        <v>4.12</v>
      </c>
      <c r="AC27" s="123"/>
      <c r="AD27" s="116">
        <v>100</v>
      </c>
      <c r="AE27" s="119">
        <v>364</v>
      </c>
      <c r="AF27" s="119">
        <v>0</v>
      </c>
      <c r="AG27" s="119">
        <v>0</v>
      </c>
      <c r="AH27" s="134">
        <v>0</v>
      </c>
      <c r="AI27" s="134">
        <v>0</v>
      </c>
      <c r="AJ27" s="134">
        <v>0</v>
      </c>
      <c r="AK27" s="134">
        <v>5</v>
      </c>
      <c r="AL27" s="134">
        <v>1</v>
      </c>
      <c r="AM27" s="134">
        <v>0.1</v>
      </c>
      <c r="AN27" s="134"/>
      <c r="AO27" s="134"/>
    </row>
    <row r="28" spans="1:41" ht="14.15" customHeight="1">
      <c r="A28" s="28"/>
      <c r="B28" s="29" t="s">
        <v>282</v>
      </c>
      <c r="C28" s="30"/>
      <c r="D28" s="30">
        <f>Produksi!E30</f>
        <v>639</v>
      </c>
      <c r="E28" s="31">
        <f>Stock!K30</f>
        <v>0</v>
      </c>
      <c r="F28" s="30">
        <f>Impor!E30</f>
        <v>0</v>
      </c>
      <c r="G28" s="31">
        <f>SUM(D28)-SUM(E28)+SUM(F28)</f>
        <v>639</v>
      </c>
      <c r="H28" s="30">
        <f>Ekspor!E30</f>
        <v>0</v>
      </c>
      <c r="I28" s="31">
        <f>SUM(G28)-SUM(H28)</f>
        <v>639</v>
      </c>
      <c r="J28" s="27">
        <v>0</v>
      </c>
      <c r="K28" s="27">
        <v>0</v>
      </c>
      <c r="L28" s="27">
        <v>0</v>
      </c>
      <c r="M28" s="31">
        <f>'Industrial pangan'!E30</f>
        <v>0</v>
      </c>
      <c r="N28" s="31">
        <f>($I28*AB28)/100</f>
        <v>0</v>
      </c>
      <c r="O28" s="31"/>
      <c r="P28" s="31">
        <f>I28-J28-K28-L28-M28-N28</f>
        <v>639</v>
      </c>
      <c r="Q28" s="82">
        <f>P28/$AO$12*1000</f>
        <v>0.31193860813871749</v>
      </c>
      <c r="R28" s="82">
        <f>Q28/365*1000</f>
        <v>0.85462632366771918</v>
      </c>
      <c r="S28" s="25">
        <f>R28/100*AD28/100*AE28</f>
        <v>3.2219412402273013</v>
      </c>
      <c r="T28" s="77">
        <f>R28/100*AD28/100*AF28</f>
        <v>2.5638789710031577E-2</v>
      </c>
      <c r="U28" s="78">
        <f>R28/100*AD28/100*AG28</f>
        <v>8.5462632366771915E-2</v>
      </c>
      <c r="V28" s="84"/>
      <c r="W28" s="85">
        <v>100</v>
      </c>
      <c r="X28" s="85">
        <v>0</v>
      </c>
      <c r="Y28" s="85">
        <v>0</v>
      </c>
      <c r="Z28" s="85">
        <v>0</v>
      </c>
      <c r="AA28" s="85"/>
      <c r="AB28" s="85">
        <v>0</v>
      </c>
      <c r="AC28" s="120"/>
      <c r="AD28" s="116">
        <v>100</v>
      </c>
      <c r="AE28" s="119">
        <v>377</v>
      </c>
      <c r="AF28" s="119">
        <v>3</v>
      </c>
      <c r="AG28" s="119">
        <v>10</v>
      </c>
      <c r="AH28" s="134">
        <v>0</v>
      </c>
      <c r="AI28" s="134">
        <v>7.0000000000000001E-3</v>
      </c>
      <c r="AJ28" s="134">
        <v>0</v>
      </c>
      <c r="AK28" s="134">
        <v>67</v>
      </c>
      <c r="AL28" s="134">
        <v>39</v>
      </c>
      <c r="AM28" s="134">
        <v>3.3</v>
      </c>
      <c r="AN28" s="134"/>
      <c r="AO28" s="134"/>
    </row>
    <row r="29" spans="1:41" ht="14.15" customHeight="1">
      <c r="A29" s="23"/>
      <c r="B29" s="29"/>
      <c r="C29" s="30"/>
      <c r="D29" s="30"/>
      <c r="E29" s="31"/>
      <c r="F29" s="30"/>
      <c r="G29" s="31"/>
      <c r="H29" s="30"/>
      <c r="I29" s="31"/>
      <c r="J29" s="31"/>
      <c r="K29" s="31"/>
      <c r="L29" s="31"/>
      <c r="M29" s="31"/>
      <c r="N29" s="31"/>
      <c r="O29" s="31"/>
      <c r="P29" s="31"/>
      <c r="Q29" s="82"/>
      <c r="R29" s="82"/>
      <c r="S29" s="94"/>
      <c r="T29" s="95"/>
      <c r="U29" s="96"/>
      <c r="V29" s="84"/>
      <c r="W29" s="85"/>
      <c r="X29" s="86"/>
      <c r="Y29" s="86"/>
      <c r="Z29" s="86"/>
      <c r="AA29" s="86"/>
      <c r="AB29" s="86"/>
      <c r="AC29" s="123"/>
      <c r="AD29" s="116"/>
      <c r="AE29" s="119"/>
      <c r="AF29" s="119"/>
      <c r="AG29" s="119"/>
      <c r="AH29" s="134"/>
      <c r="AI29" s="134"/>
      <c r="AJ29" s="134"/>
      <c r="AK29" s="134"/>
      <c r="AL29" s="134"/>
      <c r="AM29" s="134"/>
      <c r="AN29" s="134"/>
      <c r="AO29" s="134"/>
    </row>
    <row r="30" spans="1:41" ht="14.15" customHeight="1">
      <c r="A30" s="37" t="s">
        <v>24</v>
      </c>
      <c r="B30" s="38"/>
      <c r="C30" s="25"/>
      <c r="D30" s="25"/>
      <c r="E30" s="27"/>
      <c r="F30" s="25"/>
      <c r="G30" s="27"/>
      <c r="H30" s="25"/>
      <c r="I30" s="27"/>
      <c r="J30" s="27"/>
      <c r="K30" s="27"/>
      <c r="L30" s="27"/>
      <c r="M30" s="27"/>
      <c r="N30" s="27"/>
      <c r="O30" s="27"/>
      <c r="P30" s="27"/>
      <c r="Q30" s="77"/>
      <c r="R30" s="77"/>
      <c r="S30" s="90">
        <f>SUM(S32:S37)</f>
        <v>2.7316865443833263</v>
      </c>
      <c r="T30" s="91">
        <f>SUM(T32:T37)</f>
        <v>2.5871126047084424E-2</v>
      </c>
      <c r="U30" s="91">
        <f>SUM(U32:U37)</f>
        <v>0.26403766877465579</v>
      </c>
      <c r="V30" s="79"/>
      <c r="W30" s="80"/>
      <c r="X30" s="81"/>
      <c r="Y30" s="81"/>
      <c r="Z30" s="81"/>
      <c r="AA30" s="81"/>
      <c r="AB30" s="81"/>
      <c r="AC30" s="120"/>
      <c r="AD30" s="116"/>
      <c r="AE30" s="119"/>
      <c r="AF30" s="119"/>
      <c r="AG30" s="119"/>
      <c r="AH30" s="134"/>
      <c r="AI30" s="134"/>
      <c r="AJ30" s="134"/>
      <c r="AK30" s="134"/>
      <c r="AL30" s="134"/>
      <c r="AM30" s="134"/>
      <c r="AN30" s="134"/>
      <c r="AO30" s="134"/>
    </row>
    <row r="31" spans="1:41" ht="14.15" customHeight="1">
      <c r="A31" s="35"/>
      <c r="B31" s="39" t="s">
        <v>25</v>
      </c>
      <c r="C31" s="40"/>
      <c r="D31" s="40"/>
      <c r="E31" s="41"/>
      <c r="F31" s="40"/>
      <c r="G31" s="41"/>
      <c r="H31" s="40"/>
      <c r="I31" s="41"/>
      <c r="J31" s="41"/>
      <c r="K31" s="41"/>
      <c r="L31" s="41"/>
      <c r="M31" s="41"/>
      <c r="N31" s="41"/>
      <c r="O31" s="41"/>
      <c r="P31" s="41"/>
      <c r="Q31" s="97"/>
      <c r="R31" s="97"/>
      <c r="S31" s="40"/>
      <c r="T31" s="97"/>
      <c r="U31" s="98"/>
      <c r="V31" s="99"/>
      <c r="W31" s="100"/>
      <c r="X31" s="101"/>
      <c r="Y31" s="101"/>
      <c r="Z31" s="101"/>
      <c r="AA31" s="101"/>
      <c r="AB31" s="101"/>
      <c r="AC31" s="125"/>
      <c r="AD31" s="116"/>
      <c r="AE31" s="119"/>
      <c r="AF31" s="119"/>
      <c r="AG31" s="119"/>
      <c r="AH31" s="134"/>
      <c r="AI31" s="134"/>
      <c r="AJ31" s="134"/>
      <c r="AK31" s="134"/>
      <c r="AL31" s="134"/>
      <c r="AM31" s="134"/>
      <c r="AN31" s="134"/>
      <c r="AO31" s="134"/>
    </row>
    <row r="32" spans="1:41" ht="14.15" customHeight="1">
      <c r="A32" s="23"/>
      <c r="B32" s="24" t="s">
        <v>283</v>
      </c>
      <c r="C32" s="25" t="s">
        <v>269</v>
      </c>
      <c r="D32" s="27">
        <f>SUM(G32)-SUM(F32)+SUM(E32)</f>
        <v>0</v>
      </c>
      <c r="E32" s="27"/>
      <c r="F32" s="25">
        <f>Impor!E34</f>
        <v>0</v>
      </c>
      <c r="G32" s="27">
        <f>I32+H32</f>
        <v>0</v>
      </c>
      <c r="H32" s="25">
        <f>Ekspor!E34</f>
        <v>0</v>
      </c>
      <c r="I32" s="27">
        <f>(100/95)*L32</f>
        <v>0</v>
      </c>
      <c r="J32" s="27" t="s">
        <v>269</v>
      </c>
      <c r="K32" s="27" t="s">
        <v>269</v>
      </c>
      <c r="L32" s="27">
        <f>C33</f>
        <v>0</v>
      </c>
      <c r="M32" s="27">
        <f>'Industrial pangan'!E34</f>
        <v>0</v>
      </c>
      <c r="N32" s="27">
        <f>($I32*AB32)/100</f>
        <v>0</v>
      </c>
      <c r="O32" s="27"/>
      <c r="P32" s="27" t="s">
        <v>269</v>
      </c>
      <c r="Q32" s="77" t="s">
        <v>269</v>
      </c>
      <c r="R32" s="77" t="s">
        <v>269</v>
      </c>
      <c r="S32" s="25" t="s">
        <v>269</v>
      </c>
      <c r="T32" s="77" t="s">
        <v>269</v>
      </c>
      <c r="U32" s="78" t="s">
        <v>269</v>
      </c>
      <c r="V32" s="79"/>
      <c r="W32" s="80">
        <v>100</v>
      </c>
      <c r="X32" s="80">
        <v>0</v>
      </c>
      <c r="Y32" s="80">
        <v>0</v>
      </c>
      <c r="Z32" s="80">
        <v>95</v>
      </c>
      <c r="AA32" s="80">
        <v>0</v>
      </c>
      <c r="AB32" s="81">
        <v>5</v>
      </c>
      <c r="AC32" s="118">
        <v>0</v>
      </c>
      <c r="AD32" s="116"/>
      <c r="AE32" s="119"/>
      <c r="AF32" s="119"/>
      <c r="AG32" s="119"/>
      <c r="AH32" s="134"/>
      <c r="AI32" s="134"/>
      <c r="AJ32" s="134"/>
      <c r="AK32" s="134"/>
      <c r="AL32" s="134"/>
      <c r="AM32" s="134"/>
      <c r="AN32" s="134"/>
      <c r="AO32" s="134"/>
    </row>
    <row r="33" spans="1:41" ht="14.15" customHeight="1">
      <c r="A33" s="23"/>
      <c r="B33" s="24" t="s">
        <v>284</v>
      </c>
      <c r="C33" s="27">
        <f>100/60*D33</f>
        <v>0</v>
      </c>
      <c r="D33" s="25">
        <f>Produksi!E35</f>
        <v>0</v>
      </c>
      <c r="E33" s="26"/>
      <c r="F33" s="25">
        <f>Impor!E35</f>
        <v>0</v>
      </c>
      <c r="G33" s="27">
        <f>SUM(D33)-SUM(E33)+SUM(F33)</f>
        <v>0</v>
      </c>
      <c r="H33" s="25">
        <f>Ekspor!E35</f>
        <v>0</v>
      </c>
      <c r="I33" s="27">
        <f>SUM(G33)-SUM(H33)</f>
        <v>0</v>
      </c>
      <c r="J33" s="27">
        <f>($I33*X33)/100</f>
        <v>0</v>
      </c>
      <c r="K33" s="314">
        <f>Produksi!K35</f>
        <v>0</v>
      </c>
      <c r="L33" s="52">
        <f>9.06%*I33</f>
        <v>0</v>
      </c>
      <c r="M33" s="27">
        <f>'Industrial pangan'!E35</f>
        <v>0</v>
      </c>
      <c r="N33" s="27">
        <f>($I33*AB33)/100</f>
        <v>0</v>
      </c>
      <c r="O33" s="27"/>
      <c r="P33" s="27">
        <f>I33-J33-K33-L33-M33-N33</f>
        <v>0</v>
      </c>
      <c r="Q33" s="77">
        <f>P33/$AO$12*1000</f>
        <v>0</v>
      </c>
      <c r="R33" s="77">
        <f>Q33/365*1000</f>
        <v>0</v>
      </c>
      <c r="S33" s="25">
        <f>R33/100*AD33/100*AE33</f>
        <v>0</v>
      </c>
      <c r="T33" s="77">
        <f>R33/100*AD33/100*AF33</f>
        <v>0</v>
      </c>
      <c r="U33" s="78">
        <f>R33/100*AD33/100*AG33</f>
        <v>0</v>
      </c>
      <c r="V33" s="79"/>
      <c r="W33" s="80">
        <v>100</v>
      </c>
      <c r="X33" s="80">
        <v>0</v>
      </c>
      <c r="Y33" s="80">
        <v>0</v>
      </c>
      <c r="Z33" s="80">
        <v>8.51</v>
      </c>
      <c r="AA33" s="80"/>
      <c r="AB33" s="117">
        <v>3.84</v>
      </c>
      <c r="AC33" s="118">
        <v>0</v>
      </c>
      <c r="AD33" s="116">
        <v>100</v>
      </c>
      <c r="AE33" s="119">
        <v>548</v>
      </c>
      <c r="AF33" s="119">
        <v>28.1</v>
      </c>
      <c r="AG33" s="119">
        <v>43.3</v>
      </c>
      <c r="AH33" s="134">
        <v>0</v>
      </c>
      <c r="AI33" s="134">
        <v>0.3</v>
      </c>
      <c r="AJ33" s="134">
        <v>3</v>
      </c>
      <c r="AK33" s="134">
        <v>58</v>
      </c>
      <c r="AL33" s="134">
        <v>335</v>
      </c>
      <c r="AM33" s="134">
        <v>1.3</v>
      </c>
      <c r="AN33" s="134"/>
      <c r="AO33" s="134"/>
    </row>
    <row r="34" spans="1:41" ht="14.15" customHeight="1">
      <c r="A34" s="28"/>
      <c r="B34" s="29" t="s">
        <v>285</v>
      </c>
      <c r="C34" s="30" t="s">
        <v>269</v>
      </c>
      <c r="D34" s="30">
        <f>Produksi!E36</f>
        <v>0</v>
      </c>
      <c r="E34" s="34"/>
      <c r="F34" s="30">
        <f>Impor!E36</f>
        <v>0</v>
      </c>
      <c r="G34" s="31">
        <f>SUM(D34)-SUM(E34)+SUM(F34)</f>
        <v>0</v>
      </c>
      <c r="H34" s="30">
        <f>Ekspor!E36</f>
        <v>0</v>
      </c>
      <c r="I34" s="31">
        <f>SUM(G34)-SUM(H34)</f>
        <v>0</v>
      </c>
      <c r="J34" s="31">
        <f>($I34*X34)/100</f>
        <v>0</v>
      </c>
      <c r="K34" s="314">
        <f>Produksi!K36</f>
        <v>0</v>
      </c>
      <c r="L34" s="31">
        <f>($I34*Z34)/100</f>
        <v>0</v>
      </c>
      <c r="M34" s="31">
        <f>'Industrial pangan'!E36</f>
        <v>0</v>
      </c>
      <c r="N34" s="31">
        <f>($I34*AB34)/100</f>
        <v>0</v>
      </c>
      <c r="O34" s="31"/>
      <c r="P34" s="31">
        <f>I34-J34-K34-L34-M34-N34</f>
        <v>0</v>
      </c>
      <c r="Q34" s="82">
        <f>P34/$AO$12*1000</f>
        <v>0</v>
      </c>
      <c r="R34" s="82">
        <f>Q34/365*1000</f>
        <v>0</v>
      </c>
      <c r="S34" s="30">
        <f>R34/100*AD34/100*AE34</f>
        <v>0</v>
      </c>
      <c r="T34" s="82">
        <f>R34/100*AD34/100*AF34</f>
        <v>0</v>
      </c>
      <c r="U34" s="83">
        <f>R34/100*AD34/100*AG34</f>
        <v>0</v>
      </c>
      <c r="V34" s="84"/>
      <c r="W34" s="85">
        <v>100</v>
      </c>
      <c r="X34" s="85">
        <v>0.34</v>
      </c>
      <c r="Y34" s="85">
        <v>0</v>
      </c>
      <c r="Z34" s="85">
        <v>0</v>
      </c>
      <c r="AA34" s="85"/>
      <c r="AB34" s="86">
        <v>5</v>
      </c>
      <c r="AC34" s="122">
        <v>0</v>
      </c>
      <c r="AD34" s="116">
        <v>100</v>
      </c>
      <c r="AE34" s="119">
        <v>381</v>
      </c>
      <c r="AF34" s="119">
        <v>40.4</v>
      </c>
      <c r="AG34" s="119">
        <v>16.7</v>
      </c>
      <c r="AH34" s="134">
        <v>110</v>
      </c>
      <c r="AI34" s="134">
        <v>1.07</v>
      </c>
      <c r="AJ34" s="134">
        <v>0</v>
      </c>
      <c r="AK34" s="134">
        <v>227</v>
      </c>
      <c r="AL34" s="134">
        <v>585</v>
      </c>
      <c r="AM34" s="134">
        <v>8</v>
      </c>
      <c r="AN34" s="134"/>
      <c r="AO34" s="134"/>
    </row>
    <row r="35" spans="1:41" ht="14.15" customHeight="1">
      <c r="A35" s="28"/>
      <c r="B35" s="29" t="s">
        <v>286</v>
      </c>
      <c r="C35" s="30" t="s">
        <v>269</v>
      </c>
      <c r="D35" s="30">
        <f>Produksi!E37</f>
        <v>0</v>
      </c>
      <c r="E35" s="34"/>
      <c r="F35" s="30">
        <f>Impor!E37</f>
        <v>0</v>
      </c>
      <c r="G35" s="31">
        <f>SUM(D35)-SUM(E35)+SUM(F35)</f>
        <v>0</v>
      </c>
      <c r="H35" s="30">
        <f>Ekspor!E37</f>
        <v>0</v>
      </c>
      <c r="I35" s="31">
        <f>SUM(G35)-SUM(H35)</f>
        <v>0</v>
      </c>
      <c r="J35" s="31">
        <f>($I35*X35)/100</f>
        <v>0</v>
      </c>
      <c r="K35" s="314">
        <f>Produksi!K37</f>
        <v>0</v>
      </c>
      <c r="L35" s="31">
        <f>($I35*Z35)/100</f>
        <v>0</v>
      </c>
      <c r="M35" s="31">
        <f>'Industrial pangan'!E37</f>
        <v>0</v>
      </c>
      <c r="N35" s="31">
        <f>($I35*AB35)/100</f>
        <v>0</v>
      </c>
      <c r="O35" s="31"/>
      <c r="P35" s="31">
        <f>I35-J35-K35-L35-M35-N35</f>
        <v>0</v>
      </c>
      <c r="Q35" s="82">
        <f>P35/$AO$12*1000</f>
        <v>0</v>
      </c>
      <c r="R35" s="82">
        <f>Q35/365*1000</f>
        <v>0</v>
      </c>
      <c r="S35" s="30">
        <f>R35/100*AD35/100*AE35</f>
        <v>0</v>
      </c>
      <c r="T35" s="82">
        <f>R35/100*AD35/100*AF35</f>
        <v>0</v>
      </c>
      <c r="U35" s="83">
        <f>R35/100*AD35/100*AG35</f>
        <v>0</v>
      </c>
      <c r="V35" s="84"/>
      <c r="W35" s="85">
        <v>100</v>
      </c>
      <c r="X35" s="86">
        <v>2</v>
      </c>
      <c r="Y35" s="85">
        <v>0</v>
      </c>
      <c r="Z35" s="85">
        <v>0</v>
      </c>
      <c r="AA35" s="85">
        <v>0</v>
      </c>
      <c r="AB35" s="86">
        <v>5</v>
      </c>
      <c r="AC35" s="122">
        <v>0</v>
      </c>
      <c r="AD35" s="116">
        <v>100</v>
      </c>
      <c r="AE35" s="119">
        <v>337.3</v>
      </c>
      <c r="AF35" s="119">
        <v>20.27</v>
      </c>
      <c r="AG35" s="119">
        <v>1.8</v>
      </c>
      <c r="AH35" s="134">
        <v>157</v>
      </c>
      <c r="AI35" s="134">
        <v>0.64</v>
      </c>
      <c r="AJ35" s="134">
        <v>6</v>
      </c>
      <c r="AK35" s="134">
        <v>125</v>
      </c>
      <c r="AL35" s="134">
        <v>320</v>
      </c>
      <c r="AM35" s="134">
        <v>6.7</v>
      </c>
      <c r="AN35" s="134"/>
      <c r="AO35" s="134"/>
    </row>
    <row r="36" spans="1:41" ht="14.15" customHeight="1">
      <c r="A36" s="23"/>
      <c r="B36" s="24" t="s">
        <v>287</v>
      </c>
      <c r="C36" s="25"/>
      <c r="D36" s="25">
        <f>Produksi!E38</f>
        <v>3247</v>
      </c>
      <c r="E36" s="34"/>
      <c r="F36" s="25">
        <f>Impor!E38</f>
        <v>0</v>
      </c>
      <c r="G36" s="27">
        <f>SUM(D36)-SUM(E36)+SUM(F36)</f>
        <v>3247</v>
      </c>
      <c r="H36" s="25">
        <f>Ekspor!E38</f>
        <v>0</v>
      </c>
      <c r="I36" s="27">
        <f>SUM(G36)-SUM(H36)</f>
        <v>3247</v>
      </c>
      <c r="J36" s="27">
        <v>0</v>
      </c>
      <c r="K36" s="27">
        <v>0</v>
      </c>
      <c r="L36" s="27">
        <f>I36*Z36/100</f>
        <v>2055.0263</v>
      </c>
      <c r="M36" s="27">
        <f>'Industrial pangan'!E38</f>
        <v>0</v>
      </c>
      <c r="N36" s="27">
        <f>I36*AB36/100</f>
        <v>118.51549999999999</v>
      </c>
      <c r="O36" s="27"/>
      <c r="P36" s="27">
        <f>I36-J36-K36-L36-M36-N36</f>
        <v>1073.4582</v>
      </c>
      <c r="Q36" s="77">
        <f>P36/$AO$12*1000</f>
        <v>0.52402669296258686</v>
      </c>
      <c r="R36" s="77">
        <f>Q36/365*1000</f>
        <v>1.4356895697605119</v>
      </c>
      <c r="S36" s="25">
        <f>R36/100*AD36/100*AE36</f>
        <v>2.7316865443833263</v>
      </c>
      <c r="T36" s="77">
        <f>R36/100*AD36/100*AF36</f>
        <v>2.5871126047084424E-2</v>
      </c>
      <c r="U36" s="78">
        <f>R36/100*AD36/100*AG36</f>
        <v>0.26403766877465579</v>
      </c>
      <c r="V36" s="79"/>
      <c r="W36" s="80">
        <v>100</v>
      </c>
      <c r="X36" s="80">
        <v>0</v>
      </c>
      <c r="Y36" s="80">
        <v>0.05</v>
      </c>
      <c r="Z36" s="80">
        <v>63.29</v>
      </c>
      <c r="AA36" s="80"/>
      <c r="AB36" s="117">
        <v>3.65</v>
      </c>
      <c r="AC36" s="120"/>
      <c r="AD36" s="116">
        <v>53</v>
      </c>
      <c r="AE36" s="119">
        <v>359</v>
      </c>
      <c r="AF36" s="119">
        <v>3.4</v>
      </c>
      <c r="AG36" s="119">
        <v>34.700000000000003</v>
      </c>
      <c r="AH36" s="134">
        <v>0</v>
      </c>
      <c r="AI36" s="134">
        <v>0.1</v>
      </c>
      <c r="AJ36" s="134">
        <v>2</v>
      </c>
      <c r="AK36" s="134">
        <v>21</v>
      </c>
      <c r="AL36" s="134">
        <v>98</v>
      </c>
      <c r="AM36" s="134">
        <v>2</v>
      </c>
      <c r="AN36" s="134"/>
      <c r="AO36" s="134"/>
    </row>
    <row r="37" spans="1:41" ht="14.15" customHeight="1">
      <c r="A37" s="23"/>
      <c r="B37" s="24" t="s">
        <v>288</v>
      </c>
      <c r="C37" s="27">
        <f>L36</f>
        <v>2055.0263</v>
      </c>
      <c r="D37" s="27">
        <f>C37*25/100</f>
        <v>513.756575</v>
      </c>
      <c r="E37" s="34"/>
      <c r="F37" s="25">
        <f>Impor!E39</f>
        <v>0</v>
      </c>
      <c r="G37" s="27">
        <f>SUM(D37)-SUM(E37)+SUM(F37)</f>
        <v>513.756575</v>
      </c>
      <c r="H37" s="25">
        <f>Ekspor!E39</f>
        <v>0</v>
      </c>
      <c r="I37" s="27">
        <f>SUM(G37)-SUM(H37)</f>
        <v>513.756575</v>
      </c>
      <c r="J37" s="27">
        <f>($I37*X37)/100</f>
        <v>0</v>
      </c>
      <c r="K37" s="27">
        <f>($I37*Y37)/100</f>
        <v>0</v>
      </c>
      <c r="L37" s="52">
        <f>63.04%*I37</f>
        <v>323.87214487999995</v>
      </c>
      <c r="M37" s="27">
        <f>'Industrial pangan'!E39</f>
        <v>0</v>
      </c>
      <c r="N37" s="27">
        <f>($I37*AB37)/100</f>
        <v>1.335767095</v>
      </c>
      <c r="O37" s="27"/>
      <c r="P37" s="27">
        <f>($I37*AC37)/100</f>
        <v>0</v>
      </c>
      <c r="Q37" s="77" t="s">
        <v>269</v>
      </c>
      <c r="R37" s="77" t="s">
        <v>269</v>
      </c>
      <c r="S37" s="25" t="s">
        <v>269</v>
      </c>
      <c r="T37" s="77" t="s">
        <v>269</v>
      </c>
      <c r="U37" s="78" t="s">
        <v>269</v>
      </c>
      <c r="V37" s="79"/>
      <c r="W37" s="80">
        <v>100</v>
      </c>
      <c r="X37" s="80">
        <v>0</v>
      </c>
      <c r="Y37" s="80">
        <v>0</v>
      </c>
      <c r="Z37" s="80"/>
      <c r="AA37" s="80"/>
      <c r="AB37" s="117">
        <v>0.26</v>
      </c>
      <c r="AC37" s="80">
        <v>0</v>
      </c>
      <c r="AD37" s="116"/>
      <c r="AE37" s="119"/>
      <c r="AF37" s="119"/>
      <c r="AG37" s="119"/>
      <c r="AH37" s="134"/>
      <c r="AI37" s="134"/>
      <c r="AJ37" s="134"/>
      <c r="AK37" s="134"/>
      <c r="AL37" s="134"/>
      <c r="AM37" s="134"/>
      <c r="AN37" s="134"/>
      <c r="AO37" s="134"/>
    </row>
    <row r="38" spans="1:41" ht="14.15" customHeight="1">
      <c r="A38" s="28"/>
      <c r="B38" s="29"/>
      <c r="C38" s="30"/>
      <c r="D38" s="30"/>
      <c r="E38" s="31"/>
      <c r="F38" s="30"/>
      <c r="G38" s="31"/>
      <c r="H38" s="30"/>
      <c r="I38" s="31"/>
      <c r="J38" s="31"/>
      <c r="K38" s="31"/>
      <c r="L38" s="31"/>
      <c r="M38" s="31"/>
      <c r="N38" s="31"/>
      <c r="O38" s="31"/>
      <c r="P38" s="31"/>
      <c r="Q38" s="82"/>
      <c r="R38" s="82"/>
      <c r="S38" s="87"/>
      <c r="T38" s="88"/>
      <c r="U38" s="89"/>
      <c r="V38" s="84"/>
      <c r="W38" s="85"/>
      <c r="X38" s="86"/>
      <c r="Y38" s="86"/>
      <c r="Z38" s="86"/>
      <c r="AA38" s="86"/>
      <c r="AB38" s="86"/>
      <c r="AC38" s="123"/>
      <c r="AD38" s="116"/>
      <c r="AE38" s="119"/>
      <c r="AF38" s="119"/>
      <c r="AG38" s="119"/>
      <c r="AH38" s="134"/>
      <c r="AI38" s="134"/>
      <c r="AJ38" s="134"/>
      <c r="AK38" s="134"/>
      <c r="AL38" s="134"/>
      <c r="AM38" s="134"/>
      <c r="AN38" s="134"/>
      <c r="AO38" s="134"/>
    </row>
    <row r="39" spans="1:41" ht="14.15" customHeight="1">
      <c r="A39" s="35" t="s">
        <v>289</v>
      </c>
      <c r="B39" s="36"/>
      <c r="C39" s="30"/>
      <c r="D39" s="25"/>
      <c r="E39" s="31"/>
      <c r="F39" s="30"/>
      <c r="G39" s="31"/>
      <c r="H39" s="30"/>
      <c r="I39" s="31"/>
      <c r="J39" s="31"/>
      <c r="K39" s="31"/>
      <c r="L39" s="31"/>
      <c r="M39" s="31"/>
      <c r="N39" s="31"/>
      <c r="O39" s="31"/>
      <c r="P39" s="31"/>
      <c r="Q39" s="82"/>
      <c r="R39" s="82"/>
      <c r="S39" s="90">
        <f>SUM(S40:S63)</f>
        <v>35.593778394717908</v>
      </c>
      <c r="T39" s="91">
        <f>SUM(T40:T63)</f>
        <v>0.25593774344588555</v>
      </c>
      <c r="U39" s="91">
        <f>SUM(U40:U63)</f>
        <v>0.14738533922725466</v>
      </c>
      <c r="V39" s="84"/>
      <c r="W39" s="85"/>
      <c r="X39" s="86"/>
      <c r="Y39" s="86"/>
      <c r="Z39" s="86"/>
      <c r="AA39" s="86"/>
      <c r="AB39" s="86"/>
      <c r="AC39" s="123"/>
      <c r="AD39" s="116"/>
      <c r="AE39" s="119"/>
      <c r="AF39" s="119"/>
      <c r="AG39" s="119"/>
      <c r="AH39" s="134"/>
      <c r="AI39" s="134"/>
      <c r="AJ39" s="134"/>
      <c r="AK39" s="134"/>
      <c r="AL39" s="134"/>
      <c r="AM39" s="134"/>
      <c r="AN39" s="134"/>
      <c r="AO39" s="134"/>
    </row>
    <row r="40" spans="1:41" ht="14.15" customHeight="1">
      <c r="A40" s="28"/>
      <c r="B40" s="42" t="s">
        <v>290</v>
      </c>
      <c r="C40" s="43"/>
      <c r="D40" s="43">
        <f>Produksi!E42</f>
        <v>629.42999999999995</v>
      </c>
      <c r="E40" s="26"/>
      <c r="F40" s="30">
        <f>Impor!E42</f>
        <v>0</v>
      </c>
      <c r="G40" s="31">
        <f t="shared" ref="G40:G53" si="0">SUM(D40)-SUM(E40)+SUM(F40)</f>
        <v>629.42999999999995</v>
      </c>
      <c r="H40" s="30">
        <f>Ekspor!E42</f>
        <v>0</v>
      </c>
      <c r="I40" s="31">
        <f t="shared" ref="I40:I53" si="1">SUM(G40)-SUM(H40)</f>
        <v>629.42999999999995</v>
      </c>
      <c r="J40" s="31">
        <f t="shared" ref="J40:L44" si="2">($I40*X40)/100</f>
        <v>0</v>
      </c>
      <c r="K40" s="31">
        <f t="shared" si="2"/>
        <v>0</v>
      </c>
      <c r="L40" s="31">
        <f t="shared" si="2"/>
        <v>0</v>
      </c>
      <c r="M40" s="31">
        <f>'Industrial pangan'!E42</f>
        <v>0</v>
      </c>
      <c r="N40" s="31">
        <f t="shared" ref="N40:N45" si="3">($I40*AB40)/100</f>
        <v>6.9866729999999997</v>
      </c>
      <c r="O40" s="31"/>
      <c r="P40" s="27">
        <f>I40-J40-K40-L40-M40-N40</f>
        <v>622.44332699999995</v>
      </c>
      <c r="Q40" s="82">
        <f t="shared" ref="Q40:Q45" si="4">P40/$AO$12*1000</f>
        <v>0.3038561894673123</v>
      </c>
      <c r="R40" s="82">
        <f t="shared" ref="R40:R63" si="5">Q40/365*1000</f>
        <v>0.83248271086934877</v>
      </c>
      <c r="S40" s="30">
        <f t="shared" ref="S40:S45" si="6">R40/100*AD40/100*AE40</f>
        <v>0.43164228558575735</v>
      </c>
      <c r="T40" s="82">
        <f t="shared" ref="T40:T45" si="7">R40/100*AD40/100*AF40</f>
        <v>4.5703300826727255E-3</v>
      </c>
      <c r="U40" s="83">
        <f t="shared" ref="U40:U45" si="8">R40/100*AD40/100*AG40</f>
        <v>3.3007939485969681E-2</v>
      </c>
      <c r="V40" s="84"/>
      <c r="W40" s="85">
        <v>100</v>
      </c>
      <c r="X40" s="85">
        <v>0</v>
      </c>
      <c r="Y40" s="85">
        <v>0</v>
      </c>
      <c r="Z40" s="85">
        <v>0</v>
      </c>
      <c r="AA40" s="85">
        <v>0</v>
      </c>
      <c r="AB40" s="121">
        <v>1.1100000000000001</v>
      </c>
      <c r="AC40" s="123">
        <f t="shared" ref="AC40:AC53" si="9">W40-X40-Y40-Z40-AA40-AB40</f>
        <v>98.89</v>
      </c>
      <c r="AD40" s="116">
        <v>61</v>
      </c>
      <c r="AE40" s="119">
        <v>85</v>
      </c>
      <c r="AF40" s="119">
        <v>0.9</v>
      </c>
      <c r="AG40" s="119">
        <v>6.5</v>
      </c>
      <c r="AH40" s="134">
        <v>180</v>
      </c>
      <c r="AI40" s="134">
        <v>0.05</v>
      </c>
      <c r="AJ40" s="134">
        <v>13</v>
      </c>
      <c r="AK40" s="134">
        <v>10</v>
      </c>
      <c r="AL40" s="134">
        <v>20</v>
      </c>
      <c r="AM40" s="134">
        <v>0.9</v>
      </c>
      <c r="AN40" s="134"/>
      <c r="AO40" s="134"/>
    </row>
    <row r="41" spans="1:41" ht="14.15" customHeight="1">
      <c r="A41" s="28"/>
      <c r="B41" s="42" t="s">
        <v>291</v>
      </c>
      <c r="C41" s="43"/>
      <c r="D41" s="43">
        <f>Produksi!E43</f>
        <v>225.5</v>
      </c>
      <c r="E41" s="26"/>
      <c r="F41" s="30">
        <f>Impor!E43</f>
        <v>0</v>
      </c>
      <c r="G41" s="31">
        <f t="shared" si="0"/>
        <v>225.5</v>
      </c>
      <c r="H41" s="30">
        <f>Ekspor!E43</f>
        <v>0</v>
      </c>
      <c r="I41" s="31">
        <f t="shared" si="1"/>
        <v>225.5</v>
      </c>
      <c r="J41" s="31">
        <f t="shared" si="2"/>
        <v>0</v>
      </c>
      <c r="K41" s="31">
        <f t="shared" si="2"/>
        <v>0</v>
      </c>
      <c r="L41" s="31">
        <f t="shared" si="2"/>
        <v>0</v>
      </c>
      <c r="M41" s="31">
        <f>'Industrial pangan'!E43</f>
        <v>0</v>
      </c>
      <c r="N41" s="31">
        <f t="shared" si="3"/>
        <v>2.5030500000000004</v>
      </c>
      <c r="O41" s="31"/>
      <c r="P41" s="27">
        <f t="shared" ref="P41:P77" si="10">I41-J41-K41-L41-M41-N41</f>
        <v>222.99695</v>
      </c>
      <c r="Q41" s="82">
        <f t="shared" si="4"/>
        <v>0.10885971549636804</v>
      </c>
      <c r="R41" s="82">
        <f t="shared" si="5"/>
        <v>0.29824579588046035</v>
      </c>
      <c r="S41" s="30">
        <f t="shared" si="6"/>
        <v>6.5919180542886979E-2</v>
      </c>
      <c r="T41" s="82">
        <f t="shared" si="7"/>
        <v>1.1222989298981722E-3</v>
      </c>
      <c r="U41" s="83">
        <f t="shared" si="8"/>
        <v>3.3880722412020297E-4</v>
      </c>
      <c r="V41" s="84"/>
      <c r="W41" s="85">
        <v>100</v>
      </c>
      <c r="X41" s="85">
        <v>0</v>
      </c>
      <c r="Y41" s="85">
        <v>0</v>
      </c>
      <c r="Z41" s="85">
        <v>0</v>
      </c>
      <c r="AA41" s="85">
        <v>0</v>
      </c>
      <c r="AB41" s="121">
        <v>1.1100000000000001</v>
      </c>
      <c r="AC41" s="123">
        <f t="shared" si="9"/>
        <v>98.89</v>
      </c>
      <c r="AD41" s="116">
        <v>71</v>
      </c>
      <c r="AE41" s="119">
        <v>31.13</v>
      </c>
      <c r="AF41" s="119">
        <v>0.53</v>
      </c>
      <c r="AG41" s="119">
        <v>0.16</v>
      </c>
      <c r="AH41" s="134">
        <v>210</v>
      </c>
      <c r="AI41" s="134">
        <v>0.06</v>
      </c>
      <c r="AJ41" s="134">
        <v>41</v>
      </c>
      <c r="AK41" s="134">
        <v>30</v>
      </c>
      <c r="AL41" s="134">
        <v>24</v>
      </c>
      <c r="AM41" s="134">
        <v>0.4</v>
      </c>
      <c r="AN41" s="134"/>
      <c r="AO41" s="134"/>
    </row>
    <row r="42" spans="1:41" ht="14.15" customHeight="1">
      <c r="A42" s="28"/>
      <c r="B42" s="42" t="s">
        <v>292</v>
      </c>
      <c r="C42" s="43"/>
      <c r="D42" s="43">
        <f>Produksi!E44</f>
        <v>1925.7</v>
      </c>
      <c r="E42" s="26"/>
      <c r="F42" s="30">
        <f>Impor!E44</f>
        <v>0</v>
      </c>
      <c r="G42" s="31">
        <f t="shared" si="0"/>
        <v>1925.7</v>
      </c>
      <c r="H42" s="30">
        <f>Ekspor!E44</f>
        <v>0</v>
      </c>
      <c r="I42" s="31">
        <f t="shared" si="1"/>
        <v>1925.7</v>
      </c>
      <c r="J42" s="31">
        <f t="shared" si="2"/>
        <v>0</v>
      </c>
      <c r="K42" s="31">
        <f t="shared" si="2"/>
        <v>0</v>
      </c>
      <c r="L42" s="31">
        <f t="shared" si="2"/>
        <v>0</v>
      </c>
      <c r="M42" s="31">
        <f>'Industrial pangan'!E44</f>
        <v>0</v>
      </c>
      <c r="N42" s="31">
        <f t="shared" si="3"/>
        <v>21.37527</v>
      </c>
      <c r="O42" s="31"/>
      <c r="P42" s="27">
        <f t="shared" si="10"/>
        <v>1904.32473</v>
      </c>
      <c r="Q42" s="82">
        <f t="shared" si="4"/>
        <v>0.92962817796610175</v>
      </c>
      <c r="R42" s="82">
        <f t="shared" si="5"/>
        <v>2.5469265149756213</v>
      </c>
      <c r="S42" s="30">
        <f t="shared" si="6"/>
        <v>1.0269207708381705</v>
      </c>
      <c r="T42" s="82">
        <f t="shared" si="7"/>
        <v>1.6300329695843975E-2</v>
      </c>
      <c r="U42" s="83">
        <f t="shared" si="8"/>
        <v>3.2600659391687952E-3</v>
      </c>
      <c r="V42" s="84"/>
      <c r="W42" s="85">
        <v>100</v>
      </c>
      <c r="X42" s="85">
        <v>0</v>
      </c>
      <c r="Y42" s="85">
        <v>0</v>
      </c>
      <c r="Z42" s="85">
        <v>0</v>
      </c>
      <c r="AA42" s="85">
        <v>0</v>
      </c>
      <c r="AB42" s="121">
        <v>1.1100000000000001</v>
      </c>
      <c r="AC42" s="123">
        <f t="shared" si="9"/>
        <v>98.89</v>
      </c>
      <c r="AD42" s="116">
        <v>64</v>
      </c>
      <c r="AE42" s="119">
        <v>63</v>
      </c>
      <c r="AF42" s="119">
        <v>1</v>
      </c>
      <c r="AG42" s="119">
        <v>0.2</v>
      </c>
      <c r="AH42" s="134">
        <v>0</v>
      </c>
      <c r="AI42" s="134">
        <v>0.05</v>
      </c>
      <c r="AJ42" s="134">
        <v>9</v>
      </c>
      <c r="AK42" s="134">
        <v>18</v>
      </c>
      <c r="AL42" s="134">
        <v>9</v>
      </c>
      <c r="AM42" s="134">
        <v>0.9</v>
      </c>
      <c r="AN42" s="134"/>
      <c r="AO42" s="134"/>
    </row>
    <row r="43" spans="1:41" ht="14.15" customHeight="1">
      <c r="A43" s="28"/>
      <c r="B43" s="42" t="s">
        <v>293</v>
      </c>
      <c r="C43" s="43"/>
      <c r="D43" s="43">
        <f>Produksi!E45</f>
        <v>3858.35</v>
      </c>
      <c r="E43" s="26"/>
      <c r="F43" s="30">
        <f>Impor!E45</f>
        <v>0</v>
      </c>
      <c r="G43" s="31">
        <f t="shared" si="0"/>
        <v>3858.35</v>
      </c>
      <c r="H43" s="30">
        <f>Ekspor!E45</f>
        <v>0</v>
      </c>
      <c r="I43" s="31">
        <f t="shared" si="1"/>
        <v>3858.35</v>
      </c>
      <c r="J43" s="31">
        <f t="shared" si="2"/>
        <v>0</v>
      </c>
      <c r="K43" s="31">
        <f t="shared" si="2"/>
        <v>0</v>
      </c>
      <c r="L43" s="31">
        <f t="shared" si="2"/>
        <v>0</v>
      </c>
      <c r="M43" s="31">
        <f>'Industrial pangan'!E45</f>
        <v>0</v>
      </c>
      <c r="N43" s="31">
        <f t="shared" si="3"/>
        <v>42.827685000000002</v>
      </c>
      <c r="O43" s="31"/>
      <c r="P43" s="27">
        <f t="shared" si="10"/>
        <v>3815.5223149999997</v>
      </c>
      <c r="Q43" s="82">
        <f t="shared" si="4"/>
        <v>1.862611455811138</v>
      </c>
      <c r="R43" s="82">
        <f t="shared" si="5"/>
        <v>5.1030450844140773</v>
      </c>
      <c r="S43" s="30">
        <f t="shared" si="6"/>
        <v>1.50437769088527</v>
      </c>
      <c r="T43" s="82">
        <f t="shared" si="7"/>
        <v>2.8066747964277425E-2</v>
      </c>
      <c r="U43" s="83">
        <f t="shared" si="8"/>
        <v>3.3680097557132915E-2</v>
      </c>
      <c r="V43" s="84"/>
      <c r="W43" s="85">
        <v>100</v>
      </c>
      <c r="X43" s="85">
        <v>0</v>
      </c>
      <c r="Y43" s="85">
        <v>0</v>
      </c>
      <c r="Z43" s="85">
        <v>0</v>
      </c>
      <c r="AA43" s="85">
        <v>0</v>
      </c>
      <c r="AB43" s="121">
        <v>1.1100000000000001</v>
      </c>
      <c r="AC43" s="123">
        <f t="shared" si="9"/>
        <v>98.89</v>
      </c>
      <c r="AD43" s="116">
        <v>22</v>
      </c>
      <c r="AE43" s="119">
        <v>134</v>
      </c>
      <c r="AF43" s="119">
        <v>2.5</v>
      </c>
      <c r="AG43" s="119">
        <v>3</v>
      </c>
      <c r="AH43" s="134">
        <v>175</v>
      </c>
      <c r="AI43" s="134">
        <v>0.1</v>
      </c>
      <c r="AJ43" s="134">
        <v>53</v>
      </c>
      <c r="AK43" s="134">
        <v>7.4</v>
      </c>
      <c r="AL43" s="134">
        <v>44</v>
      </c>
      <c r="AM43" s="134">
        <v>1.3</v>
      </c>
      <c r="AN43" s="134"/>
      <c r="AO43" s="134"/>
    </row>
    <row r="44" spans="1:41" ht="14.15" customHeight="1">
      <c r="A44" s="28"/>
      <c r="B44" s="42" t="s">
        <v>294</v>
      </c>
      <c r="C44" s="43"/>
      <c r="D44" s="43">
        <f>Produksi!E46</f>
        <v>1306.3</v>
      </c>
      <c r="E44" s="26"/>
      <c r="F44" s="30">
        <f>Impor!E46</f>
        <v>0</v>
      </c>
      <c r="G44" s="31">
        <f t="shared" si="0"/>
        <v>1306.3</v>
      </c>
      <c r="H44" s="30">
        <f>Ekspor!E46</f>
        <v>0</v>
      </c>
      <c r="I44" s="31">
        <f t="shared" si="1"/>
        <v>1306.3</v>
      </c>
      <c r="J44" s="31">
        <f t="shared" si="2"/>
        <v>0</v>
      </c>
      <c r="K44" s="31">
        <f t="shared" si="2"/>
        <v>0</v>
      </c>
      <c r="L44" s="31">
        <f t="shared" si="2"/>
        <v>0</v>
      </c>
      <c r="M44" s="31">
        <f>'Industrial pangan'!E46</f>
        <v>0</v>
      </c>
      <c r="N44" s="31">
        <f t="shared" si="3"/>
        <v>14.499930000000001</v>
      </c>
      <c r="O44" s="31"/>
      <c r="P44" s="27">
        <f t="shared" si="10"/>
        <v>1291.80007</v>
      </c>
      <c r="Q44" s="82">
        <f t="shared" si="4"/>
        <v>0.63061395278450372</v>
      </c>
      <c r="R44" s="82">
        <f t="shared" si="5"/>
        <v>1.7277094596835718</v>
      </c>
      <c r="S44" s="30">
        <f t="shared" si="6"/>
        <v>0.69419366090085921</v>
      </c>
      <c r="T44" s="82">
        <f t="shared" si="7"/>
        <v>1.2750495812464761E-2</v>
      </c>
      <c r="U44" s="83">
        <f t="shared" si="8"/>
        <v>4.2501652708215867E-3</v>
      </c>
      <c r="V44" s="84"/>
      <c r="W44" s="85">
        <v>100</v>
      </c>
      <c r="X44" s="85">
        <v>0</v>
      </c>
      <c r="Y44" s="85">
        <v>0</v>
      </c>
      <c r="Z44" s="85">
        <v>0</v>
      </c>
      <c r="AA44" s="85">
        <v>0</v>
      </c>
      <c r="AB44" s="121">
        <v>1.1100000000000001</v>
      </c>
      <c r="AC44" s="123">
        <f t="shared" si="9"/>
        <v>98.89</v>
      </c>
      <c r="AD44" s="116">
        <v>82</v>
      </c>
      <c r="AE44" s="119">
        <v>49</v>
      </c>
      <c r="AF44" s="119">
        <v>0.9</v>
      </c>
      <c r="AG44" s="119">
        <v>0.3</v>
      </c>
      <c r="AH44" s="134">
        <v>0</v>
      </c>
      <c r="AI44" s="134">
        <v>0</v>
      </c>
      <c r="AJ44" s="134">
        <v>5</v>
      </c>
      <c r="AK44" s="134">
        <v>7.5</v>
      </c>
      <c r="AL44" s="134">
        <v>9</v>
      </c>
      <c r="AM44" s="134">
        <v>1.1000000000000001</v>
      </c>
      <c r="AN44" s="134"/>
      <c r="AO44" s="134"/>
    </row>
    <row r="45" spans="1:41" ht="14.15" customHeight="1">
      <c r="A45" s="28"/>
      <c r="B45" s="42" t="s">
        <v>295</v>
      </c>
      <c r="C45" s="43"/>
      <c r="D45" s="43">
        <f>Produksi!E47</f>
        <v>771</v>
      </c>
      <c r="E45" s="26"/>
      <c r="F45" s="30">
        <f>Impor!E47</f>
        <v>0</v>
      </c>
      <c r="G45" s="31">
        <f t="shared" si="0"/>
        <v>771</v>
      </c>
      <c r="H45" s="30">
        <f>Ekspor!E47</f>
        <v>0</v>
      </c>
      <c r="I45" s="31">
        <f t="shared" si="1"/>
        <v>771</v>
      </c>
      <c r="J45" s="31">
        <f t="shared" ref="J45" si="11">($I45*X45)/100</f>
        <v>0</v>
      </c>
      <c r="K45" s="31">
        <f t="shared" ref="K45" si="12">($I45*Y45)/100</f>
        <v>0</v>
      </c>
      <c r="L45" s="31">
        <f t="shared" ref="L45" si="13">($I45*Z45)/100</f>
        <v>0</v>
      </c>
      <c r="M45" s="31">
        <f>'Industrial pangan'!E47</f>
        <v>0</v>
      </c>
      <c r="N45" s="31">
        <f t="shared" si="3"/>
        <v>8.5581000000000014</v>
      </c>
      <c r="O45" s="31"/>
      <c r="P45" s="27">
        <f t="shared" si="10"/>
        <v>762.44190000000003</v>
      </c>
      <c r="Q45" s="82">
        <f t="shared" si="4"/>
        <v>0.37219884987893465</v>
      </c>
      <c r="R45" s="82">
        <f t="shared" ref="R45" si="14">Q45/365*1000</f>
        <v>1.0197228763806427</v>
      </c>
      <c r="S45" s="30">
        <f t="shared" si="6"/>
        <v>0.42216527082158611</v>
      </c>
      <c r="T45" s="82">
        <f t="shared" si="7"/>
        <v>5.5065035324554706E-3</v>
      </c>
      <c r="U45" s="83">
        <f t="shared" si="8"/>
        <v>1.835501177485157E-3</v>
      </c>
      <c r="V45" s="84"/>
      <c r="W45" s="85">
        <v>100</v>
      </c>
      <c r="X45" s="85">
        <v>0</v>
      </c>
      <c r="Y45" s="85">
        <v>0</v>
      </c>
      <c r="Z45" s="85">
        <v>0</v>
      </c>
      <c r="AA45" s="85">
        <v>0</v>
      </c>
      <c r="AB45" s="121">
        <v>1.1100000000000001</v>
      </c>
      <c r="AC45" s="123">
        <f t="shared" ref="AC45" si="15">W45-X45-Y45-Z45-AA45-AB45</f>
        <v>98.89</v>
      </c>
      <c r="AD45" s="116">
        <v>90</v>
      </c>
      <c r="AE45" s="119">
        <v>46</v>
      </c>
      <c r="AF45" s="119">
        <v>0.6</v>
      </c>
      <c r="AG45" s="119">
        <v>0.2</v>
      </c>
      <c r="AH45" s="134"/>
      <c r="AI45" s="134"/>
      <c r="AJ45" s="134"/>
      <c r="AK45" s="134"/>
      <c r="AL45" s="134"/>
      <c r="AM45" s="134"/>
      <c r="AN45" s="134"/>
      <c r="AO45" s="134"/>
    </row>
    <row r="46" spans="1:41" ht="14.15" customHeight="1">
      <c r="A46" s="28"/>
      <c r="B46" s="42" t="s">
        <v>296</v>
      </c>
      <c r="C46" s="43"/>
      <c r="D46" s="43">
        <f>Produksi!E48</f>
        <v>1806</v>
      </c>
      <c r="E46" s="26"/>
      <c r="F46" s="30">
        <f>Impor!E48</f>
        <v>0</v>
      </c>
      <c r="G46" s="31">
        <f t="shared" si="0"/>
        <v>1806</v>
      </c>
      <c r="H46" s="30">
        <f>Ekspor!E48</f>
        <v>0</v>
      </c>
      <c r="I46" s="31">
        <f t="shared" si="1"/>
        <v>1806</v>
      </c>
      <c r="J46" s="31">
        <f t="shared" ref="J46:J63" si="16">($I46*X46)/100</f>
        <v>0</v>
      </c>
      <c r="K46" s="31">
        <f t="shared" ref="K46:K63" si="17">($I46*Y46)/100</f>
        <v>0</v>
      </c>
      <c r="L46" s="31">
        <f t="shared" ref="L46:L63" si="18">($I46*Z46)/100</f>
        <v>0</v>
      </c>
      <c r="M46" s="31">
        <f>'Industrial pangan'!E48</f>
        <v>0</v>
      </c>
      <c r="N46" s="31">
        <f t="shared" ref="N46:N53" si="19">($I46*AB46)/100</f>
        <v>20.046600000000002</v>
      </c>
      <c r="O46" s="31"/>
      <c r="P46" s="27">
        <f t="shared" si="10"/>
        <v>1785.9534000000001</v>
      </c>
      <c r="Q46" s="82">
        <f t="shared" ref="Q46:Q63" si="20">P46/$AO$12*1000</f>
        <v>0.87184322033898309</v>
      </c>
      <c r="R46" s="82">
        <f t="shared" si="5"/>
        <v>2.3886115625725566</v>
      </c>
      <c r="S46" s="30">
        <f t="shared" ref="S46:S63" si="21">R46/100*AD46/100*AE46</f>
        <v>0.56716387247504063</v>
      </c>
      <c r="T46" s="82">
        <f t="shared" ref="T46:T63" si="22">R46/100*AD46/100*AF46</f>
        <v>5.5893510564197814E-3</v>
      </c>
      <c r="U46" s="83">
        <f t="shared" ref="U46:U63" si="23">R46/100*AD46/100*AG46</f>
        <v>2.01837677037381E-3</v>
      </c>
      <c r="V46" s="84"/>
      <c r="W46" s="85">
        <v>100</v>
      </c>
      <c r="X46" s="85">
        <v>0</v>
      </c>
      <c r="Y46" s="85">
        <v>0</v>
      </c>
      <c r="Z46" s="85">
        <v>0</v>
      </c>
      <c r="AA46" s="85">
        <v>0</v>
      </c>
      <c r="AB46" s="121">
        <v>1.1100000000000001</v>
      </c>
      <c r="AC46" s="123">
        <f t="shared" si="9"/>
        <v>98.89</v>
      </c>
      <c r="AD46" s="116">
        <v>65</v>
      </c>
      <c r="AE46" s="119">
        <v>36.53</v>
      </c>
      <c r="AF46" s="119">
        <v>0.36</v>
      </c>
      <c r="AG46" s="119">
        <v>0.13</v>
      </c>
      <c r="AH46" s="134">
        <v>1200</v>
      </c>
      <c r="AI46" s="134">
        <v>0.08</v>
      </c>
      <c r="AJ46" s="134">
        <v>6</v>
      </c>
      <c r="AK46" s="134">
        <v>15</v>
      </c>
      <c r="AL46" s="134">
        <v>9</v>
      </c>
      <c r="AM46" s="134">
        <v>0.2</v>
      </c>
      <c r="AN46" s="134"/>
      <c r="AO46" s="134"/>
    </row>
    <row r="47" spans="1:41" ht="14.15" customHeight="1">
      <c r="A47" s="28"/>
      <c r="B47" s="42" t="s">
        <v>297</v>
      </c>
      <c r="C47" s="43"/>
      <c r="D47" s="43">
        <f>Produksi!E49</f>
        <v>79.2</v>
      </c>
      <c r="E47" s="26"/>
      <c r="F47" s="30">
        <f>Impor!E49</f>
        <v>0</v>
      </c>
      <c r="G47" s="31">
        <f t="shared" si="0"/>
        <v>79.2</v>
      </c>
      <c r="H47" s="30">
        <f>Ekspor!E49</f>
        <v>0</v>
      </c>
      <c r="I47" s="31">
        <f t="shared" si="1"/>
        <v>79.2</v>
      </c>
      <c r="J47" s="31">
        <f t="shared" si="16"/>
        <v>0</v>
      </c>
      <c r="K47" s="31">
        <f t="shared" si="17"/>
        <v>0</v>
      </c>
      <c r="L47" s="31">
        <f t="shared" si="18"/>
        <v>0</v>
      </c>
      <c r="M47" s="31">
        <f>'Industrial pangan'!E49</f>
        <v>0</v>
      </c>
      <c r="N47" s="31">
        <f t="shared" si="19"/>
        <v>0.87912000000000001</v>
      </c>
      <c r="O47" s="31"/>
      <c r="P47" s="27">
        <f t="shared" si="10"/>
        <v>78.320880000000002</v>
      </c>
      <c r="Q47" s="82">
        <f t="shared" si="20"/>
        <v>3.8233656174334135E-2</v>
      </c>
      <c r="R47" s="82">
        <f t="shared" si="5"/>
        <v>0.1047497429433812</v>
      </c>
      <c r="S47" s="30">
        <f t="shared" si="21"/>
        <v>1.1325542207038373E-2</v>
      </c>
      <c r="T47" s="82">
        <f t="shared" si="22"/>
        <v>1.7210382765597528E-4</v>
      </c>
      <c r="U47" s="83">
        <f t="shared" si="23"/>
        <v>8.3276045639988039E-5</v>
      </c>
      <c r="V47" s="84"/>
      <c r="W47" s="85">
        <v>100</v>
      </c>
      <c r="X47" s="85">
        <v>0</v>
      </c>
      <c r="Y47" s="85">
        <v>0</v>
      </c>
      <c r="Z47" s="85">
        <v>0</v>
      </c>
      <c r="AA47" s="85">
        <v>0</v>
      </c>
      <c r="AB47" s="121">
        <v>1.1100000000000001</v>
      </c>
      <c r="AC47" s="123">
        <f t="shared" si="9"/>
        <v>98.89</v>
      </c>
      <c r="AD47" s="116">
        <v>53</v>
      </c>
      <c r="AE47" s="119">
        <v>20.399999999999999</v>
      </c>
      <c r="AF47" s="119">
        <v>0.31</v>
      </c>
      <c r="AG47" s="119">
        <v>0.15</v>
      </c>
      <c r="AH47" s="134">
        <v>130</v>
      </c>
      <c r="AI47" s="134">
        <v>0.08</v>
      </c>
      <c r="AJ47" s="134">
        <v>24</v>
      </c>
      <c r="AK47" s="134">
        <v>16</v>
      </c>
      <c r="AL47" s="134">
        <v>11</v>
      </c>
      <c r="AM47" s="134">
        <v>0.3</v>
      </c>
      <c r="AN47" s="134"/>
      <c r="AO47" s="134"/>
    </row>
    <row r="48" spans="1:41" ht="14.15" customHeight="1">
      <c r="A48" s="28"/>
      <c r="B48" s="42" t="s">
        <v>298</v>
      </c>
      <c r="C48" s="43"/>
      <c r="D48" s="43">
        <f>Produksi!E50</f>
        <v>1201.3</v>
      </c>
      <c r="E48" s="26"/>
      <c r="F48" s="30">
        <f>Impor!E50</f>
        <v>0</v>
      </c>
      <c r="G48" s="31">
        <f t="shared" si="0"/>
        <v>1201.3</v>
      </c>
      <c r="H48" s="30">
        <f>Ekspor!E50</f>
        <v>0</v>
      </c>
      <c r="I48" s="31">
        <f t="shared" si="1"/>
        <v>1201.3</v>
      </c>
      <c r="J48" s="31">
        <f t="shared" si="16"/>
        <v>0</v>
      </c>
      <c r="K48" s="31">
        <f t="shared" si="17"/>
        <v>0</v>
      </c>
      <c r="L48" s="31">
        <f t="shared" si="18"/>
        <v>0</v>
      </c>
      <c r="M48" s="31">
        <f>'Industrial pangan'!E50</f>
        <v>0</v>
      </c>
      <c r="N48" s="31">
        <f t="shared" si="19"/>
        <v>13.334429999999999</v>
      </c>
      <c r="O48" s="31"/>
      <c r="P48" s="27">
        <f t="shared" si="10"/>
        <v>1187.9655699999998</v>
      </c>
      <c r="Q48" s="82">
        <f t="shared" si="20"/>
        <v>0.57992539346246963</v>
      </c>
      <c r="R48" s="82">
        <f t="shared" si="5"/>
        <v>1.588836694417725</v>
      </c>
      <c r="S48" s="30">
        <f t="shared" si="21"/>
        <v>0.41111149468058639</v>
      </c>
      <c r="T48" s="82">
        <f t="shared" si="22"/>
        <v>4.5281845790905171E-3</v>
      </c>
      <c r="U48" s="83">
        <f t="shared" si="23"/>
        <v>0</v>
      </c>
      <c r="V48" s="84"/>
      <c r="W48" s="85">
        <v>100</v>
      </c>
      <c r="X48" s="85">
        <v>0</v>
      </c>
      <c r="Y48" s="85">
        <v>0</v>
      </c>
      <c r="Z48" s="85">
        <v>0</v>
      </c>
      <c r="AA48" s="85">
        <v>0</v>
      </c>
      <c r="AB48" s="121">
        <v>1.1100000000000001</v>
      </c>
      <c r="AC48" s="123">
        <f t="shared" si="9"/>
        <v>98.89</v>
      </c>
      <c r="AD48" s="116">
        <v>75</v>
      </c>
      <c r="AE48" s="119">
        <v>34.5</v>
      </c>
      <c r="AF48" s="119">
        <v>0.38</v>
      </c>
      <c r="AG48" s="119">
        <v>0</v>
      </c>
      <c r="AH48" s="134">
        <v>365</v>
      </c>
      <c r="AI48" s="134">
        <v>0.04</v>
      </c>
      <c r="AJ48" s="134">
        <v>78</v>
      </c>
      <c r="AK48" s="134">
        <v>23</v>
      </c>
      <c r="AL48" s="134">
        <v>12</v>
      </c>
      <c r="AM48" s="134">
        <v>1.7</v>
      </c>
      <c r="AN48" s="134"/>
      <c r="AO48" s="134"/>
    </row>
    <row r="49" spans="1:41" ht="14.15" customHeight="1">
      <c r="A49" s="28"/>
      <c r="B49" s="42" t="s">
        <v>299</v>
      </c>
      <c r="C49" s="43"/>
      <c r="D49" s="43">
        <f>Produksi!E51</f>
        <v>11596.5</v>
      </c>
      <c r="E49" s="26"/>
      <c r="F49" s="30">
        <f>Impor!E51</f>
        <v>0</v>
      </c>
      <c r="G49" s="31">
        <f t="shared" si="0"/>
        <v>11596.5</v>
      </c>
      <c r="H49" s="30">
        <f>Ekspor!E51</f>
        <v>0</v>
      </c>
      <c r="I49" s="31">
        <f t="shared" si="1"/>
        <v>11596.5</v>
      </c>
      <c r="J49" s="31">
        <f t="shared" si="16"/>
        <v>0</v>
      </c>
      <c r="K49" s="31">
        <f t="shared" si="17"/>
        <v>0</v>
      </c>
      <c r="L49" s="31">
        <f t="shared" si="18"/>
        <v>0</v>
      </c>
      <c r="M49" s="31">
        <f>'Industrial pangan'!E51</f>
        <v>0</v>
      </c>
      <c r="N49" s="31">
        <f t="shared" si="19"/>
        <v>128.72115000000002</v>
      </c>
      <c r="O49" s="31"/>
      <c r="P49" s="27">
        <f t="shared" si="10"/>
        <v>11467.778850000001</v>
      </c>
      <c r="Q49" s="82">
        <f t="shared" si="20"/>
        <v>5.5981893159806297</v>
      </c>
      <c r="R49" s="82">
        <f t="shared" si="5"/>
        <v>15.337504975289397</v>
      </c>
      <c r="S49" s="30">
        <f t="shared" si="21"/>
        <v>7.4080149030647791</v>
      </c>
      <c r="T49" s="82">
        <f t="shared" si="22"/>
        <v>8.0521901120269315E-2</v>
      </c>
      <c r="U49" s="83">
        <f t="shared" si="23"/>
        <v>2.4156570336080797E-2</v>
      </c>
      <c r="V49" s="84"/>
      <c r="W49" s="85">
        <v>100</v>
      </c>
      <c r="X49" s="85">
        <v>0</v>
      </c>
      <c r="Y49" s="85">
        <v>0</v>
      </c>
      <c r="Z49" s="85">
        <v>0</v>
      </c>
      <c r="AA49" s="85">
        <v>0</v>
      </c>
      <c r="AB49" s="121">
        <v>1.1100000000000001</v>
      </c>
      <c r="AC49" s="123">
        <f t="shared" si="9"/>
        <v>98.89</v>
      </c>
      <c r="AD49" s="116">
        <v>75</v>
      </c>
      <c r="AE49" s="119">
        <v>64.400000000000006</v>
      </c>
      <c r="AF49" s="119">
        <v>0.7</v>
      </c>
      <c r="AG49" s="119">
        <v>0.21</v>
      </c>
      <c r="AH49" s="134">
        <v>146</v>
      </c>
      <c r="AI49" s="134">
        <v>0.08</v>
      </c>
      <c r="AJ49" s="134">
        <v>3</v>
      </c>
      <c r="AK49" s="134">
        <v>8</v>
      </c>
      <c r="AL49" s="134">
        <v>28</v>
      </c>
      <c r="AM49" s="134">
        <v>0.5</v>
      </c>
      <c r="AN49" s="134"/>
      <c r="AO49" s="134"/>
    </row>
    <row r="50" spans="1:41" ht="14.15" customHeight="1">
      <c r="A50" s="28"/>
      <c r="B50" s="42" t="s">
        <v>300</v>
      </c>
      <c r="C50" s="43"/>
      <c r="D50" s="43">
        <f>Produksi!E52</f>
        <v>372.3</v>
      </c>
      <c r="E50" s="26"/>
      <c r="F50" s="30">
        <f>Impor!E52</f>
        <v>0</v>
      </c>
      <c r="G50" s="31">
        <f t="shared" si="0"/>
        <v>372.3</v>
      </c>
      <c r="H50" s="30">
        <f>Ekspor!E52</f>
        <v>0</v>
      </c>
      <c r="I50" s="31">
        <f t="shared" si="1"/>
        <v>372.3</v>
      </c>
      <c r="J50" s="31">
        <f t="shared" si="16"/>
        <v>0</v>
      </c>
      <c r="K50" s="31">
        <f t="shared" si="17"/>
        <v>0</v>
      </c>
      <c r="L50" s="31">
        <f t="shared" si="18"/>
        <v>0</v>
      </c>
      <c r="M50" s="31">
        <f>'Industrial pangan'!E52</f>
        <v>0</v>
      </c>
      <c r="N50" s="31">
        <f t="shared" si="19"/>
        <v>4.13253</v>
      </c>
      <c r="O50" s="31"/>
      <c r="P50" s="27">
        <f t="shared" si="10"/>
        <v>368.16747000000004</v>
      </c>
      <c r="Q50" s="82">
        <f t="shared" si="20"/>
        <v>0.17972714891041164</v>
      </c>
      <c r="R50" s="82">
        <f t="shared" si="5"/>
        <v>0.4924031476997579</v>
      </c>
      <c r="S50" s="30">
        <f t="shared" si="21"/>
        <v>5.4361307506053273E-2</v>
      </c>
      <c r="T50" s="82">
        <f t="shared" si="22"/>
        <v>7.0906053268765133E-4</v>
      </c>
      <c r="U50" s="83">
        <f t="shared" si="23"/>
        <v>1.2605520581113801E-3</v>
      </c>
      <c r="V50" s="84"/>
      <c r="W50" s="85">
        <v>100</v>
      </c>
      <c r="X50" s="85">
        <v>0</v>
      </c>
      <c r="Y50" s="85">
        <v>0</v>
      </c>
      <c r="Z50" s="85">
        <v>0</v>
      </c>
      <c r="AA50" s="85">
        <v>0</v>
      </c>
      <c r="AB50" s="121">
        <v>1.1100000000000001</v>
      </c>
      <c r="AC50" s="123">
        <f t="shared" si="9"/>
        <v>98.89</v>
      </c>
      <c r="AD50" s="116">
        <v>40</v>
      </c>
      <c r="AE50" s="119">
        <v>27.6</v>
      </c>
      <c r="AF50" s="119">
        <v>0.36</v>
      </c>
      <c r="AG50" s="119">
        <v>0.64</v>
      </c>
      <c r="AH50" s="134">
        <v>0</v>
      </c>
      <c r="AI50" s="134">
        <v>0</v>
      </c>
      <c r="AJ50" s="134">
        <v>58</v>
      </c>
      <c r="AK50" s="134">
        <v>16</v>
      </c>
      <c r="AL50" s="134">
        <v>16</v>
      </c>
      <c r="AM50" s="134">
        <v>0.5</v>
      </c>
      <c r="AN50" s="134"/>
      <c r="AO50" s="134"/>
    </row>
    <row r="51" spans="1:41" ht="14.15" customHeight="1">
      <c r="A51" s="28"/>
      <c r="B51" s="42" t="s">
        <v>301</v>
      </c>
      <c r="C51" s="43"/>
      <c r="D51" s="43">
        <f>Produksi!E53</f>
        <v>17695.3</v>
      </c>
      <c r="E51" s="26"/>
      <c r="F51" s="30">
        <f>Impor!E53</f>
        <v>0</v>
      </c>
      <c r="G51" s="31">
        <f t="shared" si="0"/>
        <v>17695.3</v>
      </c>
      <c r="H51" s="30">
        <f>Ekspor!E53</f>
        <v>0</v>
      </c>
      <c r="I51" s="31">
        <f t="shared" si="1"/>
        <v>17695.3</v>
      </c>
      <c r="J51" s="31">
        <f t="shared" si="16"/>
        <v>0</v>
      </c>
      <c r="K51" s="31">
        <f t="shared" si="17"/>
        <v>0</v>
      </c>
      <c r="L51" s="31">
        <f t="shared" si="18"/>
        <v>0</v>
      </c>
      <c r="M51" s="31">
        <f>'Industrial pangan'!E53</f>
        <v>0</v>
      </c>
      <c r="N51" s="31">
        <f t="shared" si="19"/>
        <v>196.41782999999998</v>
      </c>
      <c r="O51" s="31"/>
      <c r="P51" s="27">
        <f t="shared" si="10"/>
        <v>17498.882170000001</v>
      </c>
      <c r="Q51" s="82">
        <f t="shared" si="20"/>
        <v>8.5423739406779671</v>
      </c>
      <c r="R51" s="82">
        <f t="shared" si="5"/>
        <v>23.403764221035527</v>
      </c>
      <c r="S51" s="30">
        <f t="shared" si="21"/>
        <v>21.178113051143495</v>
      </c>
      <c r="T51" s="82">
        <f t="shared" si="22"/>
        <v>7.3698453532040881E-2</v>
      </c>
      <c r="U51" s="83">
        <f t="shared" si="23"/>
        <v>2.5088835244950088E-2</v>
      </c>
      <c r="V51" s="84"/>
      <c r="W51" s="85">
        <v>100</v>
      </c>
      <c r="X51" s="85">
        <v>0</v>
      </c>
      <c r="Y51" s="85">
        <v>0</v>
      </c>
      <c r="Z51" s="85">
        <v>0</v>
      </c>
      <c r="AA51" s="85">
        <v>0</v>
      </c>
      <c r="AB51" s="121">
        <v>1.1100000000000001</v>
      </c>
      <c r="AC51" s="123">
        <f t="shared" si="9"/>
        <v>98.89</v>
      </c>
      <c r="AD51" s="116">
        <v>67</v>
      </c>
      <c r="AE51" s="119">
        <v>135.06</v>
      </c>
      <c r="AF51" s="119">
        <v>0.47</v>
      </c>
      <c r="AG51" s="119">
        <v>0.16</v>
      </c>
      <c r="AH51" s="134">
        <v>0</v>
      </c>
      <c r="AI51" s="134">
        <v>0.04</v>
      </c>
      <c r="AJ51" s="134">
        <v>2</v>
      </c>
      <c r="AK51" s="134">
        <v>28</v>
      </c>
      <c r="AL51" s="134">
        <v>18</v>
      </c>
      <c r="AM51" s="134">
        <v>4.2</v>
      </c>
      <c r="AN51" s="134"/>
      <c r="AO51" s="134"/>
    </row>
    <row r="52" spans="1:41" ht="14.15" customHeight="1">
      <c r="A52" s="28"/>
      <c r="B52" s="42" t="s">
        <v>302</v>
      </c>
      <c r="C52" s="43"/>
      <c r="D52" s="43">
        <f>Produksi!E54</f>
        <v>160.69999999999999</v>
      </c>
      <c r="E52" s="26"/>
      <c r="F52" s="30">
        <f>Impor!E54</f>
        <v>0</v>
      </c>
      <c r="G52" s="31">
        <f t="shared" si="0"/>
        <v>160.69999999999999</v>
      </c>
      <c r="H52" s="30">
        <f>Ekspor!E54</f>
        <v>0</v>
      </c>
      <c r="I52" s="31">
        <f t="shared" si="1"/>
        <v>160.69999999999999</v>
      </c>
      <c r="J52" s="31">
        <f t="shared" si="16"/>
        <v>0</v>
      </c>
      <c r="K52" s="31">
        <f t="shared" si="17"/>
        <v>0</v>
      </c>
      <c r="L52" s="31">
        <f t="shared" si="18"/>
        <v>0</v>
      </c>
      <c r="M52" s="31">
        <f>'Industrial pangan'!E54</f>
        <v>0</v>
      </c>
      <c r="N52" s="31">
        <f t="shared" si="19"/>
        <v>1.7837700000000001</v>
      </c>
      <c r="O52" s="31"/>
      <c r="P52" s="27">
        <f t="shared" si="10"/>
        <v>158.91622999999998</v>
      </c>
      <c r="Q52" s="82">
        <f t="shared" si="20"/>
        <v>7.7577633171912824E-2</v>
      </c>
      <c r="R52" s="82">
        <f t="shared" si="5"/>
        <v>0.21254146074496663</v>
      </c>
      <c r="S52" s="30">
        <f t="shared" si="21"/>
        <v>0.11174261027936248</v>
      </c>
      <c r="T52" s="82">
        <f t="shared" si="22"/>
        <v>1.1585635025208132E-3</v>
      </c>
      <c r="U52" s="83">
        <f t="shared" si="23"/>
        <v>3.2742012027762112E-3</v>
      </c>
      <c r="V52" s="84"/>
      <c r="W52" s="85">
        <v>100</v>
      </c>
      <c r="X52" s="85">
        <v>0</v>
      </c>
      <c r="Y52" s="85">
        <v>0</v>
      </c>
      <c r="Z52" s="85">
        <v>0</v>
      </c>
      <c r="AA52" s="85">
        <v>0</v>
      </c>
      <c r="AB52" s="121">
        <v>1.1100000000000001</v>
      </c>
      <c r="AC52" s="123">
        <f t="shared" si="9"/>
        <v>98.89</v>
      </c>
      <c r="AD52" s="116">
        <v>79</v>
      </c>
      <c r="AE52" s="119">
        <v>66.55</v>
      </c>
      <c r="AF52" s="119">
        <v>0.69</v>
      </c>
      <c r="AG52" s="119">
        <v>1.95</v>
      </c>
      <c r="AH52" s="134">
        <v>60</v>
      </c>
      <c r="AI52" s="134">
        <v>0.01</v>
      </c>
      <c r="AJ52" s="134">
        <v>21</v>
      </c>
      <c r="AK52" s="134">
        <v>25</v>
      </c>
      <c r="AL52" s="134">
        <v>12</v>
      </c>
      <c r="AM52" s="134">
        <v>1</v>
      </c>
      <c r="AN52" s="134"/>
      <c r="AO52" s="134"/>
    </row>
    <row r="53" spans="1:41" ht="14.15" customHeight="1">
      <c r="A53" s="28"/>
      <c r="B53" s="42" t="s">
        <v>45</v>
      </c>
      <c r="C53" s="30"/>
      <c r="D53" s="43">
        <f>Produksi!E55</f>
        <v>484</v>
      </c>
      <c r="E53" s="26"/>
      <c r="F53" s="30">
        <f>Impor!E55</f>
        <v>0</v>
      </c>
      <c r="G53" s="31">
        <f t="shared" si="0"/>
        <v>484</v>
      </c>
      <c r="H53" s="30">
        <f>Ekspor!E55</f>
        <v>0</v>
      </c>
      <c r="I53" s="31">
        <f t="shared" si="1"/>
        <v>484</v>
      </c>
      <c r="J53" s="31">
        <f t="shared" si="16"/>
        <v>0</v>
      </c>
      <c r="K53" s="31">
        <f t="shared" si="17"/>
        <v>0</v>
      </c>
      <c r="L53" s="31">
        <f t="shared" si="18"/>
        <v>0</v>
      </c>
      <c r="M53" s="31">
        <f>'Industrial pangan'!E55</f>
        <v>0</v>
      </c>
      <c r="N53" s="31">
        <f t="shared" si="19"/>
        <v>5.3723999999999998</v>
      </c>
      <c r="O53" s="31"/>
      <c r="P53" s="27">
        <f t="shared" si="10"/>
        <v>478.62759999999997</v>
      </c>
      <c r="Q53" s="82">
        <f t="shared" si="20"/>
        <v>0.2336501210653753</v>
      </c>
      <c r="R53" s="82">
        <f t="shared" si="5"/>
        <v>0.64013731798732965</v>
      </c>
      <c r="S53" s="30">
        <f t="shared" si="21"/>
        <v>0.13737346844008094</v>
      </c>
      <c r="T53" s="82">
        <f t="shared" si="22"/>
        <v>2.227677866595907E-3</v>
      </c>
      <c r="U53" s="83">
        <f t="shared" si="23"/>
        <v>1.4851185777306048E-3</v>
      </c>
      <c r="V53" s="102"/>
      <c r="W53" s="85">
        <v>100</v>
      </c>
      <c r="X53" s="103"/>
      <c r="Y53" s="103"/>
      <c r="Z53" s="103"/>
      <c r="AA53" s="103"/>
      <c r="AB53" s="121">
        <v>1.1100000000000001</v>
      </c>
      <c r="AC53" s="123">
        <f t="shared" si="9"/>
        <v>98.89</v>
      </c>
      <c r="AD53" s="126">
        <v>58</v>
      </c>
      <c r="AE53" s="127">
        <v>37</v>
      </c>
      <c r="AF53" s="127">
        <v>0.6</v>
      </c>
      <c r="AG53" s="127">
        <v>0.4</v>
      </c>
      <c r="AH53" s="134"/>
      <c r="AI53" s="134"/>
      <c r="AJ53" s="134"/>
      <c r="AK53" s="134"/>
      <c r="AL53" s="134"/>
      <c r="AM53" s="134"/>
      <c r="AN53" s="134"/>
      <c r="AO53" s="134"/>
    </row>
    <row r="54" spans="1:41" ht="14.15" customHeight="1">
      <c r="A54" s="28"/>
      <c r="B54" s="42" t="s">
        <v>303</v>
      </c>
      <c r="C54" s="30"/>
      <c r="D54" s="43">
        <f>Produksi!E56</f>
        <v>3764</v>
      </c>
      <c r="E54" s="26"/>
      <c r="F54" s="30">
        <f>Impor!E56</f>
        <v>0</v>
      </c>
      <c r="G54" s="31">
        <f t="shared" ref="G54:G77" si="24">SUM(D54)-SUM(E54)+SUM(F54)</f>
        <v>3764</v>
      </c>
      <c r="H54" s="30">
        <f>Ekspor!E56</f>
        <v>0</v>
      </c>
      <c r="I54" s="31">
        <f t="shared" ref="I54:I77" si="25">SUM(G54)-SUM(H54)</f>
        <v>3764</v>
      </c>
      <c r="J54" s="31">
        <f t="shared" si="16"/>
        <v>0</v>
      </c>
      <c r="K54" s="31">
        <f t="shared" si="17"/>
        <v>0</v>
      </c>
      <c r="L54" s="31">
        <f t="shared" si="18"/>
        <v>0</v>
      </c>
      <c r="M54" s="31">
        <f>'Industrial pangan'!E56</f>
        <v>0</v>
      </c>
      <c r="N54" s="31">
        <f t="shared" ref="N54:N63" si="26">($I54*AB54)/100</f>
        <v>41.7804</v>
      </c>
      <c r="O54" s="31"/>
      <c r="P54" s="27">
        <f t="shared" si="10"/>
        <v>3722.2195999999999</v>
      </c>
      <c r="Q54" s="82">
        <f t="shared" si="20"/>
        <v>1.8170641646489103</v>
      </c>
      <c r="R54" s="82">
        <f t="shared" si="5"/>
        <v>4.9782579853394804</v>
      </c>
      <c r="S54" s="30">
        <f t="shared" si="21"/>
        <v>0.29495182911539358</v>
      </c>
      <c r="T54" s="82">
        <f t="shared" si="22"/>
        <v>5.2669969484891712E-3</v>
      </c>
      <c r="U54" s="83">
        <f t="shared" si="23"/>
        <v>2.060998805930545E-3</v>
      </c>
      <c r="V54" s="102"/>
      <c r="W54" s="103"/>
      <c r="X54" s="103"/>
      <c r="Y54" s="103"/>
      <c r="Z54" s="103"/>
      <c r="AA54" s="103"/>
      <c r="AB54" s="121">
        <v>1.1100000000000001</v>
      </c>
      <c r="AC54" s="128">
        <v>99.17</v>
      </c>
      <c r="AD54" s="126">
        <v>46</v>
      </c>
      <c r="AE54" s="127">
        <v>12.88</v>
      </c>
      <c r="AF54" s="127">
        <v>0.23</v>
      </c>
      <c r="AG54" s="127">
        <v>0.09</v>
      </c>
      <c r="AH54" s="134"/>
      <c r="AI54" s="134"/>
      <c r="AJ54" s="134"/>
      <c r="AK54" s="134"/>
      <c r="AL54" s="134"/>
      <c r="AM54" s="134"/>
      <c r="AN54" s="134"/>
      <c r="AO54" s="134"/>
    </row>
    <row r="55" spans="1:41" ht="14.15" customHeight="1">
      <c r="A55" s="28"/>
      <c r="B55" s="42" t="s">
        <v>304</v>
      </c>
      <c r="C55" s="30"/>
      <c r="D55" s="43">
        <f>Produksi!E57</f>
        <v>1665.3</v>
      </c>
      <c r="E55" s="26"/>
      <c r="F55" s="30">
        <f>Impor!E57</f>
        <v>0</v>
      </c>
      <c r="G55" s="31">
        <f t="shared" si="24"/>
        <v>1665.3</v>
      </c>
      <c r="H55" s="30">
        <f>Ekspor!E57</f>
        <v>0</v>
      </c>
      <c r="I55" s="31">
        <f t="shared" si="25"/>
        <v>1665.3</v>
      </c>
      <c r="J55" s="31">
        <f t="shared" si="16"/>
        <v>0</v>
      </c>
      <c r="K55" s="31">
        <f t="shared" si="17"/>
        <v>0</v>
      </c>
      <c r="L55" s="31">
        <f t="shared" si="18"/>
        <v>0</v>
      </c>
      <c r="M55" s="31">
        <f>'Industrial pangan'!E57</f>
        <v>0</v>
      </c>
      <c r="N55" s="31">
        <f t="shared" si="26"/>
        <v>18.484830000000002</v>
      </c>
      <c r="O55" s="31"/>
      <c r="P55" s="27">
        <f t="shared" si="10"/>
        <v>1646.8151699999999</v>
      </c>
      <c r="Q55" s="82">
        <f t="shared" si="20"/>
        <v>0.80392055084745762</v>
      </c>
      <c r="R55" s="82">
        <f t="shared" si="5"/>
        <v>2.2025220571163224</v>
      </c>
      <c r="S55" s="30">
        <f t="shared" si="21"/>
        <v>0.5864347128395635</v>
      </c>
      <c r="T55" s="82">
        <f t="shared" si="22"/>
        <v>6.4401744950081273E-3</v>
      </c>
      <c r="U55" s="83">
        <f t="shared" si="23"/>
        <v>6.4401744950081273E-3</v>
      </c>
      <c r="V55" s="102"/>
      <c r="W55" s="103"/>
      <c r="X55" s="103"/>
      <c r="Y55" s="103"/>
      <c r="Z55" s="103"/>
      <c r="AA55" s="103"/>
      <c r="AB55" s="121">
        <v>1.1100000000000001</v>
      </c>
      <c r="AC55" s="128">
        <v>99.17</v>
      </c>
      <c r="AD55" s="126">
        <v>86</v>
      </c>
      <c r="AE55" s="127">
        <v>30.96</v>
      </c>
      <c r="AF55" s="127">
        <v>0.34</v>
      </c>
      <c r="AG55" s="127">
        <v>0.34</v>
      </c>
      <c r="AH55" s="134"/>
      <c r="AI55" s="134"/>
      <c r="AJ55" s="134"/>
      <c r="AK55" s="134"/>
      <c r="AL55" s="134"/>
      <c r="AM55" s="134"/>
      <c r="AN55" s="134"/>
      <c r="AO55" s="134"/>
    </row>
    <row r="56" spans="1:41" ht="14.15" customHeight="1">
      <c r="A56" s="28"/>
      <c r="B56" s="42" t="s">
        <v>305</v>
      </c>
      <c r="C56" s="30"/>
      <c r="D56" s="43">
        <f>Produksi!E58</f>
        <v>1983.65</v>
      </c>
      <c r="E56" s="26"/>
      <c r="F56" s="30">
        <f>Impor!E58</f>
        <v>0</v>
      </c>
      <c r="G56" s="31">
        <f t="shared" si="24"/>
        <v>1983.65</v>
      </c>
      <c r="H56" s="30">
        <f>Ekspor!E58</f>
        <v>0</v>
      </c>
      <c r="I56" s="31">
        <f t="shared" si="25"/>
        <v>1983.65</v>
      </c>
      <c r="J56" s="31">
        <f t="shared" si="16"/>
        <v>0</v>
      </c>
      <c r="K56" s="31">
        <f t="shared" si="17"/>
        <v>0</v>
      </c>
      <c r="L56" s="31">
        <f t="shared" si="18"/>
        <v>0</v>
      </c>
      <c r="M56" s="31">
        <f>'Industrial pangan'!E58</f>
        <v>0</v>
      </c>
      <c r="N56" s="31">
        <f t="shared" si="26"/>
        <v>22.018515000000001</v>
      </c>
      <c r="O56" s="31"/>
      <c r="P56" s="27">
        <f t="shared" si="10"/>
        <v>1961.6314850000001</v>
      </c>
      <c r="Q56" s="82">
        <f t="shared" si="20"/>
        <v>0.95760343523002422</v>
      </c>
      <c r="R56" s="82">
        <f t="shared" si="5"/>
        <v>2.6235710554247236</v>
      </c>
      <c r="S56" s="30">
        <f t="shared" si="21"/>
        <v>0.47932643182609708</v>
      </c>
      <c r="T56" s="82">
        <f t="shared" si="22"/>
        <v>4.5650136364390193E-3</v>
      </c>
      <c r="U56" s="83">
        <f t="shared" si="23"/>
        <v>4.5650136364390193E-3</v>
      </c>
      <c r="V56" s="102"/>
      <c r="W56" s="103"/>
      <c r="X56" s="103"/>
      <c r="Y56" s="103"/>
      <c r="Z56" s="103"/>
      <c r="AA56" s="103"/>
      <c r="AB56" s="121">
        <v>1.1100000000000001</v>
      </c>
      <c r="AC56" s="128">
        <v>99.17</v>
      </c>
      <c r="AD56" s="126">
        <v>29</v>
      </c>
      <c r="AE56" s="127">
        <v>63</v>
      </c>
      <c r="AF56" s="127">
        <v>0.6</v>
      </c>
      <c r="AG56" s="127">
        <v>0.6</v>
      </c>
      <c r="AH56" s="134"/>
      <c r="AI56" s="134"/>
      <c r="AJ56" s="134"/>
      <c r="AK56" s="134"/>
      <c r="AL56" s="134"/>
      <c r="AM56" s="134"/>
      <c r="AN56" s="134"/>
      <c r="AO56" s="134"/>
    </row>
    <row r="57" spans="1:41" ht="14.15" customHeight="1">
      <c r="A57" s="28"/>
      <c r="B57" s="42" t="s">
        <v>306</v>
      </c>
      <c r="C57" s="30"/>
      <c r="D57" s="43">
        <f>Produksi!E59</f>
        <v>277.2</v>
      </c>
      <c r="E57" s="26"/>
      <c r="F57" s="30">
        <f>Impor!E59</f>
        <v>0</v>
      </c>
      <c r="G57" s="31">
        <f t="shared" si="24"/>
        <v>277.2</v>
      </c>
      <c r="H57" s="30">
        <f>Ekspor!E59</f>
        <v>0</v>
      </c>
      <c r="I57" s="31">
        <f t="shared" si="25"/>
        <v>277.2</v>
      </c>
      <c r="J57" s="31">
        <f t="shared" si="16"/>
        <v>0</v>
      </c>
      <c r="K57" s="31">
        <f t="shared" si="17"/>
        <v>0</v>
      </c>
      <c r="L57" s="31">
        <f t="shared" si="18"/>
        <v>0</v>
      </c>
      <c r="M57" s="31">
        <f>'Industrial pangan'!E59</f>
        <v>0</v>
      </c>
      <c r="N57" s="31">
        <f t="shared" si="26"/>
        <v>3.0769199999999999</v>
      </c>
      <c r="O57" s="31"/>
      <c r="P57" s="27">
        <f t="shared" si="10"/>
        <v>274.12308000000002</v>
      </c>
      <c r="Q57" s="82">
        <f t="shared" si="20"/>
        <v>0.13381779661016951</v>
      </c>
      <c r="R57" s="82">
        <f t="shared" si="5"/>
        <v>0.36662410030183429</v>
      </c>
      <c r="S57" s="30">
        <f t="shared" si="21"/>
        <v>3.0467929231483632E-2</v>
      </c>
      <c r="T57" s="82">
        <f t="shared" si="22"/>
        <v>3.4902614348734625E-4</v>
      </c>
      <c r="U57" s="83">
        <f t="shared" si="23"/>
        <v>8.2123798467610877E-5</v>
      </c>
      <c r="V57" s="102"/>
      <c r="W57" s="103"/>
      <c r="X57" s="103"/>
      <c r="Y57" s="103"/>
      <c r="Z57" s="103"/>
      <c r="AA57" s="103"/>
      <c r="AB57" s="121">
        <v>1.1100000000000001</v>
      </c>
      <c r="AC57" s="128">
        <v>99.17</v>
      </c>
      <c r="AD57" s="126">
        <v>28</v>
      </c>
      <c r="AE57" s="127">
        <v>29.68</v>
      </c>
      <c r="AF57" s="127">
        <v>0.34</v>
      </c>
      <c r="AG57" s="127">
        <v>0.08</v>
      </c>
      <c r="AH57" s="134"/>
      <c r="AI57" s="134"/>
      <c r="AJ57" s="134"/>
      <c r="AK57" s="134"/>
      <c r="AL57" s="134"/>
      <c r="AM57" s="134"/>
      <c r="AN57" s="134"/>
      <c r="AO57" s="134"/>
    </row>
    <row r="58" spans="1:41" ht="14.15" customHeight="1">
      <c r="A58" s="28"/>
      <c r="B58" s="42" t="s">
        <v>307</v>
      </c>
      <c r="C58" s="30"/>
      <c r="D58" s="43">
        <f>Produksi!E60</f>
        <v>0</v>
      </c>
      <c r="E58" s="26"/>
      <c r="F58" s="30">
        <f>Impor!E60</f>
        <v>0</v>
      </c>
      <c r="G58" s="31">
        <f t="shared" si="24"/>
        <v>0</v>
      </c>
      <c r="H58" s="30">
        <f>Ekspor!E60</f>
        <v>0</v>
      </c>
      <c r="I58" s="31">
        <f t="shared" si="25"/>
        <v>0</v>
      </c>
      <c r="J58" s="31">
        <f t="shared" si="16"/>
        <v>0</v>
      </c>
      <c r="K58" s="31">
        <f t="shared" si="17"/>
        <v>0</v>
      </c>
      <c r="L58" s="31">
        <f t="shared" si="18"/>
        <v>0</v>
      </c>
      <c r="M58" s="31">
        <f>'Industrial pangan'!E60</f>
        <v>0</v>
      </c>
      <c r="N58" s="31">
        <f t="shared" si="26"/>
        <v>0</v>
      </c>
      <c r="O58" s="31"/>
      <c r="P58" s="27">
        <f t="shared" si="10"/>
        <v>0</v>
      </c>
      <c r="Q58" s="82">
        <f t="shared" si="20"/>
        <v>0</v>
      </c>
      <c r="R58" s="82">
        <f t="shared" si="5"/>
        <v>0</v>
      </c>
      <c r="S58" s="30">
        <f t="shared" si="21"/>
        <v>0</v>
      </c>
      <c r="T58" s="82">
        <f t="shared" si="22"/>
        <v>0</v>
      </c>
      <c r="U58" s="83">
        <f t="shared" si="23"/>
        <v>0</v>
      </c>
      <c r="V58" s="102"/>
      <c r="W58" s="103"/>
      <c r="X58" s="103"/>
      <c r="Y58" s="103"/>
      <c r="Z58" s="103"/>
      <c r="AA58" s="103"/>
      <c r="AB58" s="121">
        <v>1.1100000000000001</v>
      </c>
      <c r="AC58" s="128">
        <v>99.17</v>
      </c>
      <c r="AD58" s="126">
        <v>48</v>
      </c>
      <c r="AE58" s="127">
        <v>144</v>
      </c>
      <c r="AF58" s="127">
        <v>3.5</v>
      </c>
      <c r="AG58" s="127">
        <v>1.2</v>
      </c>
      <c r="AH58" s="134"/>
      <c r="AI58" s="134"/>
      <c r="AJ58" s="134"/>
      <c r="AK58" s="134"/>
      <c r="AL58" s="134"/>
      <c r="AM58" s="134"/>
      <c r="AN58" s="134"/>
      <c r="AO58" s="134"/>
    </row>
    <row r="59" spans="1:41" ht="14.15" customHeight="1">
      <c r="A59" s="28"/>
      <c r="B59" s="42" t="s">
        <v>308</v>
      </c>
      <c r="C59" s="30"/>
      <c r="D59" s="43">
        <f>Produksi!E61</f>
        <v>118.9</v>
      </c>
      <c r="E59" s="26"/>
      <c r="F59" s="30">
        <f>Impor!E61</f>
        <v>0</v>
      </c>
      <c r="G59" s="31">
        <f t="shared" si="24"/>
        <v>118.9</v>
      </c>
      <c r="H59" s="30">
        <f>Ekspor!E61</f>
        <v>0</v>
      </c>
      <c r="I59" s="31">
        <f t="shared" si="25"/>
        <v>118.9</v>
      </c>
      <c r="J59" s="31">
        <f t="shared" si="16"/>
        <v>0</v>
      </c>
      <c r="K59" s="31">
        <f t="shared" si="17"/>
        <v>0</v>
      </c>
      <c r="L59" s="31">
        <f t="shared" si="18"/>
        <v>0</v>
      </c>
      <c r="M59" s="31">
        <f>'Industrial pangan'!E61</f>
        <v>0</v>
      </c>
      <c r="N59" s="31">
        <f t="shared" si="26"/>
        <v>1.3197900000000002</v>
      </c>
      <c r="O59" s="31"/>
      <c r="P59" s="27">
        <f t="shared" si="10"/>
        <v>117.58021000000001</v>
      </c>
      <c r="Q59" s="82">
        <f t="shared" si="20"/>
        <v>5.7398759079903147E-2</v>
      </c>
      <c r="R59" s="82">
        <f t="shared" si="5"/>
        <v>0.15725687419151546</v>
      </c>
      <c r="S59" s="30">
        <f t="shared" si="21"/>
        <v>6.9507538392649837E-2</v>
      </c>
      <c r="T59" s="82">
        <f t="shared" si="22"/>
        <v>1.0693467445023052E-3</v>
      </c>
      <c r="U59" s="83">
        <f t="shared" si="23"/>
        <v>3.2080402335069155E-4</v>
      </c>
      <c r="V59" s="102"/>
      <c r="W59" s="103"/>
      <c r="X59" s="103"/>
      <c r="Y59" s="103"/>
      <c r="Z59" s="103"/>
      <c r="AA59" s="103"/>
      <c r="AB59" s="121">
        <v>1.1100000000000001</v>
      </c>
      <c r="AC59" s="128">
        <v>99.17</v>
      </c>
      <c r="AD59" s="126">
        <v>68</v>
      </c>
      <c r="AE59" s="127">
        <v>65</v>
      </c>
      <c r="AF59" s="127">
        <v>1</v>
      </c>
      <c r="AG59" s="127">
        <v>0.3</v>
      </c>
      <c r="AH59" s="134"/>
      <c r="AI59" s="134"/>
      <c r="AJ59" s="134"/>
      <c r="AK59" s="134"/>
      <c r="AL59" s="134"/>
      <c r="AM59" s="134"/>
      <c r="AN59" s="134"/>
      <c r="AO59" s="134"/>
    </row>
    <row r="60" spans="1:41" ht="14.15" customHeight="1">
      <c r="A60" s="28"/>
      <c r="B60" s="42" t="s">
        <v>309</v>
      </c>
      <c r="C60" s="30"/>
      <c r="D60" s="43">
        <f>Produksi!E62</f>
        <v>75.900000000000006</v>
      </c>
      <c r="E60" s="26"/>
      <c r="F60" s="30">
        <f>Impor!E62</f>
        <v>0</v>
      </c>
      <c r="G60" s="31">
        <f t="shared" si="24"/>
        <v>75.900000000000006</v>
      </c>
      <c r="H60" s="30">
        <f>Ekspor!E62</f>
        <v>0</v>
      </c>
      <c r="I60" s="31">
        <f t="shared" si="25"/>
        <v>75.900000000000006</v>
      </c>
      <c r="J60" s="31">
        <f t="shared" si="16"/>
        <v>0</v>
      </c>
      <c r="K60" s="31">
        <f t="shared" si="17"/>
        <v>0</v>
      </c>
      <c r="L60" s="31">
        <f t="shared" si="18"/>
        <v>0</v>
      </c>
      <c r="M60" s="31">
        <f>'Industrial pangan'!E62</f>
        <v>0</v>
      </c>
      <c r="N60" s="31">
        <f t="shared" si="26"/>
        <v>0.84249000000000007</v>
      </c>
      <c r="O60" s="31"/>
      <c r="P60" s="27">
        <f t="shared" si="10"/>
        <v>75.057510000000008</v>
      </c>
      <c r="Q60" s="82">
        <f t="shared" si="20"/>
        <v>3.6640587167070221E-2</v>
      </c>
      <c r="R60" s="82">
        <f t="shared" si="5"/>
        <v>0.10038517032074033</v>
      </c>
      <c r="S60" s="30">
        <f t="shared" si="21"/>
        <v>0.10865690835516933</v>
      </c>
      <c r="T60" s="82">
        <f t="shared" si="22"/>
        <v>1.3250842482337723E-3</v>
      </c>
      <c r="U60" s="83">
        <f t="shared" si="23"/>
        <v>1.7667789976450301E-4</v>
      </c>
      <c r="V60" s="102"/>
      <c r="W60" s="103"/>
      <c r="X60" s="103"/>
      <c r="Y60" s="103"/>
      <c r="Z60" s="103"/>
      <c r="AA60" s="103"/>
      <c r="AB60" s="121">
        <v>1.1100000000000001</v>
      </c>
      <c r="AC60" s="128">
        <v>99.17</v>
      </c>
      <c r="AD60" s="126">
        <v>88</v>
      </c>
      <c r="AE60" s="127">
        <v>123</v>
      </c>
      <c r="AF60" s="127">
        <v>1.5</v>
      </c>
      <c r="AG60" s="127">
        <v>0.2</v>
      </c>
      <c r="AH60" s="134"/>
      <c r="AI60" s="134"/>
      <c r="AJ60" s="134"/>
      <c r="AK60" s="134"/>
      <c r="AL60" s="134"/>
      <c r="AM60" s="134"/>
      <c r="AN60" s="134"/>
      <c r="AO60" s="134"/>
    </row>
    <row r="61" spans="1:41" ht="14.15" customHeight="1">
      <c r="A61" s="28"/>
      <c r="B61" s="42" t="s">
        <v>310</v>
      </c>
      <c r="C61" s="30"/>
      <c r="D61" s="43">
        <f>Produksi!E63</f>
        <v>0</v>
      </c>
      <c r="E61" s="26"/>
      <c r="F61" s="30">
        <f>Impor!E63</f>
        <v>0</v>
      </c>
      <c r="G61" s="31">
        <f t="shared" si="24"/>
        <v>0</v>
      </c>
      <c r="H61" s="30">
        <f>Ekspor!E63</f>
        <v>0</v>
      </c>
      <c r="I61" s="31">
        <f t="shared" si="25"/>
        <v>0</v>
      </c>
      <c r="J61" s="31">
        <f t="shared" si="16"/>
        <v>0</v>
      </c>
      <c r="K61" s="31">
        <f t="shared" si="17"/>
        <v>0</v>
      </c>
      <c r="L61" s="31">
        <f t="shared" si="18"/>
        <v>0</v>
      </c>
      <c r="M61" s="31">
        <f>'Industrial pangan'!E63</f>
        <v>0</v>
      </c>
      <c r="N61" s="31">
        <f t="shared" si="26"/>
        <v>0</v>
      </c>
      <c r="O61" s="31"/>
      <c r="P61" s="27">
        <f t="shared" si="10"/>
        <v>0</v>
      </c>
      <c r="Q61" s="82">
        <f t="shared" si="20"/>
        <v>0</v>
      </c>
      <c r="R61" s="82">
        <f t="shared" si="5"/>
        <v>0</v>
      </c>
      <c r="S61" s="30">
        <f t="shared" si="21"/>
        <v>0</v>
      </c>
      <c r="T61" s="82">
        <f t="shared" si="22"/>
        <v>0</v>
      </c>
      <c r="U61" s="83">
        <f t="shared" si="23"/>
        <v>0</v>
      </c>
      <c r="V61" s="102"/>
      <c r="W61" s="103"/>
      <c r="X61" s="103"/>
      <c r="Y61" s="103"/>
      <c r="Z61" s="103"/>
      <c r="AA61" s="80">
        <v>0</v>
      </c>
      <c r="AB61" s="121">
        <v>1.1100000000000001</v>
      </c>
      <c r="AC61" s="128">
        <v>99.17</v>
      </c>
      <c r="AD61" s="126">
        <v>88</v>
      </c>
      <c r="AE61" s="127">
        <v>48.45</v>
      </c>
      <c r="AF61" s="127">
        <v>0.43</v>
      </c>
      <c r="AG61" s="127">
        <v>0.34</v>
      </c>
      <c r="AH61" s="134"/>
      <c r="AI61" s="134"/>
      <c r="AJ61" s="134"/>
      <c r="AK61" s="134"/>
      <c r="AL61" s="134"/>
      <c r="AM61" s="134"/>
      <c r="AN61" s="134"/>
      <c r="AO61" s="134"/>
    </row>
    <row r="62" spans="1:41" ht="14.15" customHeight="1">
      <c r="A62" s="28"/>
      <c r="B62" s="42" t="s">
        <v>311</v>
      </c>
      <c r="C62" s="30"/>
      <c r="D62" s="43">
        <f>Produksi!E64</f>
        <v>1.4999999999999999E-2</v>
      </c>
      <c r="E62" s="26"/>
      <c r="F62" s="30">
        <f>Impor!E64</f>
        <v>0</v>
      </c>
      <c r="G62" s="31">
        <f t="shared" si="24"/>
        <v>1.4999999999999999E-2</v>
      </c>
      <c r="H62" s="30">
        <f>Ekspor!E64</f>
        <v>0</v>
      </c>
      <c r="I62" s="31">
        <f t="shared" si="25"/>
        <v>1.4999999999999999E-2</v>
      </c>
      <c r="J62" s="31">
        <f t="shared" si="16"/>
        <v>0</v>
      </c>
      <c r="K62" s="31">
        <f t="shared" si="17"/>
        <v>0</v>
      </c>
      <c r="L62" s="31">
        <f t="shared" si="18"/>
        <v>0</v>
      </c>
      <c r="M62" s="31">
        <f>'Industrial pangan'!E64</f>
        <v>0</v>
      </c>
      <c r="N62" s="31">
        <f t="shared" si="26"/>
        <v>1.6650000000000001E-4</v>
      </c>
      <c r="O62" s="31"/>
      <c r="P62" s="27">
        <f t="shared" si="10"/>
        <v>1.4833499999999999E-2</v>
      </c>
      <c r="Q62" s="82">
        <f t="shared" si="20"/>
        <v>7.2412227602905566E-6</v>
      </c>
      <c r="R62" s="82">
        <f t="shared" si="5"/>
        <v>1.9838966466549472E-5</v>
      </c>
      <c r="S62" s="30">
        <f t="shared" si="21"/>
        <v>7.9355865866197885E-6</v>
      </c>
      <c r="T62" s="82">
        <f t="shared" si="22"/>
        <v>9.9194832332747359E-8</v>
      </c>
      <c r="U62" s="83">
        <f t="shared" si="23"/>
        <v>3.9677932933098944E-8</v>
      </c>
      <c r="V62" s="102"/>
      <c r="W62" s="103"/>
      <c r="X62" s="103"/>
      <c r="Y62" s="103"/>
      <c r="Z62" s="103"/>
      <c r="AA62" s="86"/>
      <c r="AB62" s="121">
        <v>1.1100000000000001</v>
      </c>
      <c r="AC62" s="128">
        <v>99.17</v>
      </c>
      <c r="AD62" s="126">
        <v>100</v>
      </c>
      <c r="AE62" s="127">
        <v>40</v>
      </c>
      <c r="AF62" s="127">
        <v>0.5</v>
      </c>
      <c r="AG62" s="127">
        <v>0.2</v>
      </c>
      <c r="AH62" s="134"/>
      <c r="AI62" s="134"/>
      <c r="AJ62" s="134"/>
      <c r="AK62" s="134"/>
      <c r="AL62" s="134"/>
      <c r="AM62" s="134"/>
      <c r="AN62" s="134"/>
      <c r="AO62" s="134"/>
    </row>
    <row r="63" spans="1:41" ht="14.15" customHeight="1">
      <c r="A63" s="28"/>
      <c r="B63" s="42" t="s">
        <v>312</v>
      </c>
      <c r="C63" s="30"/>
      <c r="D63" s="43">
        <f>Produksi!E65</f>
        <v>0</v>
      </c>
      <c r="E63" s="26"/>
      <c r="F63" s="30">
        <f>Impor!E65</f>
        <v>0</v>
      </c>
      <c r="G63" s="31">
        <f t="shared" si="24"/>
        <v>0</v>
      </c>
      <c r="H63" s="30">
        <f>Ekspor!E65</f>
        <v>0</v>
      </c>
      <c r="I63" s="31">
        <f t="shared" si="25"/>
        <v>0</v>
      </c>
      <c r="J63" s="31">
        <f t="shared" si="16"/>
        <v>0</v>
      </c>
      <c r="K63" s="31">
        <f t="shared" si="17"/>
        <v>0</v>
      </c>
      <c r="L63" s="31">
        <f t="shared" si="18"/>
        <v>0</v>
      </c>
      <c r="M63" s="31">
        <f>'Industrial pangan'!E65</f>
        <v>0</v>
      </c>
      <c r="N63" s="31">
        <f t="shared" si="26"/>
        <v>0</v>
      </c>
      <c r="O63" s="31"/>
      <c r="P63" s="27">
        <f t="shared" si="10"/>
        <v>0</v>
      </c>
      <c r="Q63" s="82">
        <f t="shared" si="20"/>
        <v>0</v>
      </c>
      <c r="R63" s="82">
        <f t="shared" si="5"/>
        <v>0</v>
      </c>
      <c r="S63" s="25">
        <f t="shared" si="21"/>
        <v>0</v>
      </c>
      <c r="T63" s="77">
        <f t="shared" si="22"/>
        <v>0</v>
      </c>
      <c r="U63" s="78">
        <f t="shared" si="23"/>
        <v>0</v>
      </c>
      <c r="V63" s="84"/>
      <c r="W63" s="85">
        <v>100</v>
      </c>
      <c r="X63" s="85">
        <v>0</v>
      </c>
      <c r="Y63" s="85">
        <v>0</v>
      </c>
      <c r="Z63" s="85">
        <v>0</v>
      </c>
      <c r="AA63" s="81"/>
      <c r="AB63" s="121">
        <v>1.1100000000000001</v>
      </c>
      <c r="AC63" s="123">
        <f>W63-X63-Y63-Z63-AA63-AB63</f>
        <v>98.89</v>
      </c>
      <c r="AD63" s="116">
        <v>63</v>
      </c>
      <c r="AE63" s="119">
        <v>58.7</v>
      </c>
      <c r="AF63" s="119">
        <v>1</v>
      </c>
      <c r="AG63" s="119">
        <v>1.8</v>
      </c>
      <c r="AH63" s="134"/>
      <c r="AI63" s="134"/>
      <c r="AJ63" s="134"/>
      <c r="AK63" s="134"/>
      <c r="AL63" s="134"/>
      <c r="AM63" s="134"/>
      <c r="AN63" s="134"/>
      <c r="AO63" s="134"/>
    </row>
    <row r="64" spans="1:41" ht="14.15" customHeight="1">
      <c r="A64" s="23"/>
      <c r="B64" s="42" t="s">
        <v>313</v>
      </c>
      <c r="C64" s="30"/>
      <c r="D64" s="43">
        <f>Produksi!E66</f>
        <v>0</v>
      </c>
      <c r="E64" s="44"/>
      <c r="F64" s="30">
        <f>Impor!E66</f>
        <v>0</v>
      </c>
      <c r="G64" s="31">
        <f t="shared" si="24"/>
        <v>0</v>
      </c>
      <c r="H64" s="30">
        <f>Ekspor!E66</f>
        <v>0</v>
      </c>
      <c r="I64" s="31">
        <f t="shared" si="25"/>
        <v>0</v>
      </c>
      <c r="J64" s="31"/>
      <c r="K64" s="31"/>
      <c r="L64" s="31">
        <f t="shared" ref="L64:L77" si="27">($I64*Z64)/100</f>
        <v>0</v>
      </c>
      <c r="M64" s="31">
        <f>'Industrial pangan'!E66</f>
        <v>0</v>
      </c>
      <c r="N64" s="31">
        <f t="shared" ref="N64:N77" si="28">($I64*AB64)/100</f>
        <v>0</v>
      </c>
      <c r="O64" s="31"/>
      <c r="P64" s="27">
        <f t="shared" si="10"/>
        <v>0</v>
      </c>
      <c r="Q64" s="82">
        <f t="shared" ref="Q64:Q77" si="29">P64/$AO$12*1000</f>
        <v>0</v>
      </c>
      <c r="R64" s="82">
        <f t="shared" ref="R64:R77" si="30">Q64/365*1000</f>
        <v>0</v>
      </c>
      <c r="S64" s="25">
        <f t="shared" ref="S64:S77" si="31">R64/100*AD64/100*AE64</f>
        <v>0</v>
      </c>
      <c r="T64" s="77">
        <f t="shared" ref="T64:T77" si="32">R64/100*AD64/100*AF64</f>
        <v>0</v>
      </c>
      <c r="U64" s="78">
        <f t="shared" ref="U64:U77" si="33">R64/100*AD64/100*AG64</f>
        <v>0</v>
      </c>
      <c r="V64" s="84"/>
      <c r="W64" s="85"/>
      <c r="X64" s="86"/>
      <c r="Y64" s="86"/>
      <c r="Z64" s="86"/>
      <c r="AA64" s="101"/>
      <c r="AB64" s="121">
        <v>1.1100000000000001</v>
      </c>
      <c r="AC64" s="123"/>
      <c r="AD64" s="116">
        <v>100</v>
      </c>
      <c r="AE64" s="119">
        <v>77</v>
      </c>
      <c r="AF64" s="119">
        <v>0.45</v>
      </c>
      <c r="AG64" s="119">
        <v>0.15</v>
      </c>
      <c r="AH64" s="134"/>
      <c r="AI64" s="134"/>
      <c r="AJ64" s="134"/>
      <c r="AK64" s="134"/>
      <c r="AL64" s="134"/>
      <c r="AM64" s="134"/>
      <c r="AN64" s="134"/>
      <c r="AO64" s="134"/>
    </row>
    <row r="65" spans="1:41" ht="14.15" customHeight="1">
      <c r="A65" s="9"/>
      <c r="B65" s="135" t="s">
        <v>57</v>
      </c>
      <c r="C65" s="25"/>
      <c r="D65" s="43">
        <f>Produksi!E67</f>
        <v>43.2</v>
      </c>
      <c r="E65" s="136"/>
      <c r="F65" s="30">
        <f>Impor!E67</f>
        <v>0</v>
      </c>
      <c r="G65" s="31">
        <f t="shared" si="24"/>
        <v>43.2</v>
      </c>
      <c r="H65" s="30">
        <f>Ekspor!E67</f>
        <v>0</v>
      </c>
      <c r="I65" s="31">
        <f t="shared" si="25"/>
        <v>43.2</v>
      </c>
      <c r="J65" s="27"/>
      <c r="K65" s="27"/>
      <c r="L65" s="31">
        <f t="shared" si="27"/>
        <v>0</v>
      </c>
      <c r="M65" s="31">
        <f>'Industrial pangan'!E67</f>
        <v>0</v>
      </c>
      <c r="N65" s="31">
        <f t="shared" si="28"/>
        <v>0.47952000000000006</v>
      </c>
      <c r="O65" s="31"/>
      <c r="P65" s="27">
        <f t="shared" si="10"/>
        <v>42.720480000000002</v>
      </c>
      <c r="Q65" s="82">
        <f t="shared" si="29"/>
        <v>2.0854721549636804E-2</v>
      </c>
      <c r="R65" s="82">
        <f t="shared" si="30"/>
        <v>5.7136223423662473E-2</v>
      </c>
      <c r="S65" s="25">
        <f t="shared" si="31"/>
        <v>1.9426315964045242E-2</v>
      </c>
      <c r="T65" s="77">
        <f t="shared" si="32"/>
        <v>2.8568111711831237E-4</v>
      </c>
      <c r="U65" s="78">
        <f t="shared" si="33"/>
        <v>4.570897873892998E-4</v>
      </c>
      <c r="V65" s="79"/>
      <c r="W65" s="80"/>
      <c r="X65" s="81"/>
      <c r="Y65" s="81"/>
      <c r="Z65" s="81"/>
      <c r="AA65" s="157"/>
      <c r="AB65" s="121">
        <v>1.1100000000000001</v>
      </c>
      <c r="AC65" s="120"/>
      <c r="AD65" s="116">
        <v>100</v>
      </c>
      <c r="AE65" s="119">
        <v>34</v>
      </c>
      <c r="AF65" s="119">
        <v>0.5</v>
      </c>
      <c r="AG65" s="119">
        <v>0.8</v>
      </c>
      <c r="AH65" s="134"/>
      <c r="AI65" s="134"/>
      <c r="AJ65" s="134"/>
      <c r="AK65" s="134"/>
      <c r="AL65" s="134"/>
      <c r="AM65" s="134"/>
      <c r="AN65" s="134"/>
      <c r="AO65" s="134"/>
    </row>
    <row r="66" spans="1:41" ht="14.15" customHeight="1">
      <c r="A66" s="9"/>
      <c r="B66" s="135" t="s">
        <v>58</v>
      </c>
      <c r="C66" s="25"/>
      <c r="D66" s="43">
        <f>Produksi!E68</f>
        <v>7.3</v>
      </c>
      <c r="E66" s="136"/>
      <c r="F66" s="30">
        <f>Impor!E68</f>
        <v>0</v>
      </c>
      <c r="G66" s="31">
        <f t="shared" si="24"/>
        <v>7.3</v>
      </c>
      <c r="H66" s="30">
        <f>Ekspor!E68</f>
        <v>0</v>
      </c>
      <c r="I66" s="31">
        <f t="shared" si="25"/>
        <v>7.3</v>
      </c>
      <c r="J66" s="27"/>
      <c r="K66" s="27"/>
      <c r="L66" s="31">
        <f t="shared" si="27"/>
        <v>0</v>
      </c>
      <c r="M66" s="31">
        <f>'Industrial pangan'!E68</f>
        <v>0</v>
      </c>
      <c r="N66" s="31">
        <f t="shared" si="28"/>
        <v>8.1029999999999991E-2</v>
      </c>
      <c r="O66" s="31"/>
      <c r="P66" s="27">
        <f t="shared" si="10"/>
        <v>7.2189699999999997</v>
      </c>
      <c r="Q66" s="82">
        <f t="shared" si="29"/>
        <v>3.5240617433414043E-3</v>
      </c>
      <c r="R66" s="82">
        <f t="shared" si="30"/>
        <v>9.6549636803874087E-3</v>
      </c>
      <c r="S66" s="25">
        <f t="shared" si="31"/>
        <v>2.8733171912832928E-3</v>
      </c>
      <c r="T66" s="77">
        <f t="shared" si="32"/>
        <v>3.5916464891041163E-5</v>
      </c>
      <c r="U66" s="78">
        <f t="shared" si="33"/>
        <v>1.1972154963680388E-5</v>
      </c>
      <c r="V66" s="79"/>
      <c r="W66" s="80"/>
      <c r="X66" s="81"/>
      <c r="Y66" s="81"/>
      <c r="Z66" s="81"/>
      <c r="AA66" s="157"/>
      <c r="AB66" s="121">
        <v>1.1100000000000001</v>
      </c>
      <c r="AC66" s="120"/>
      <c r="AD66" s="116">
        <v>62</v>
      </c>
      <c r="AE66" s="119">
        <v>48</v>
      </c>
      <c r="AF66" s="119">
        <v>0.6</v>
      </c>
      <c r="AG66" s="119">
        <v>0.2</v>
      </c>
      <c r="AH66" s="134"/>
      <c r="AI66" s="134"/>
      <c r="AJ66" s="134"/>
      <c r="AK66" s="134"/>
      <c r="AL66" s="134"/>
      <c r="AM66" s="134"/>
      <c r="AN66" s="134"/>
      <c r="AO66" s="134"/>
    </row>
    <row r="67" spans="1:41" ht="14.15" customHeight="1">
      <c r="A67" s="9"/>
      <c r="B67" s="135" t="s">
        <v>59</v>
      </c>
      <c r="C67" s="25"/>
      <c r="D67" s="43">
        <f>Produksi!E69</f>
        <v>0</v>
      </c>
      <c r="E67" s="136"/>
      <c r="F67" s="30">
        <f>Impor!E69</f>
        <v>0</v>
      </c>
      <c r="G67" s="31">
        <f t="shared" si="24"/>
        <v>0</v>
      </c>
      <c r="H67" s="30">
        <f>Ekspor!E69</f>
        <v>0</v>
      </c>
      <c r="I67" s="31">
        <f t="shared" si="25"/>
        <v>0</v>
      </c>
      <c r="J67" s="27"/>
      <c r="K67" s="27"/>
      <c r="L67" s="31">
        <f t="shared" si="27"/>
        <v>0</v>
      </c>
      <c r="M67" s="31">
        <f>'Industrial pangan'!E69</f>
        <v>0</v>
      </c>
      <c r="N67" s="31">
        <f t="shared" si="28"/>
        <v>0</v>
      </c>
      <c r="O67" s="31"/>
      <c r="P67" s="27">
        <f t="shared" si="10"/>
        <v>0</v>
      </c>
      <c r="Q67" s="82">
        <f t="shared" si="29"/>
        <v>0</v>
      </c>
      <c r="R67" s="82">
        <f t="shared" si="30"/>
        <v>0</v>
      </c>
      <c r="S67" s="25">
        <f t="shared" si="31"/>
        <v>0</v>
      </c>
      <c r="T67" s="77">
        <f t="shared" si="32"/>
        <v>0</v>
      </c>
      <c r="U67" s="78">
        <f t="shared" si="33"/>
        <v>0</v>
      </c>
      <c r="V67" s="79"/>
      <c r="W67" s="80"/>
      <c r="X67" s="81"/>
      <c r="Y67" s="81"/>
      <c r="Z67" s="81"/>
      <c r="AA67" s="157"/>
      <c r="AB67" s="121">
        <v>1.1100000000000001</v>
      </c>
      <c r="AC67" s="120"/>
      <c r="AD67" s="116">
        <v>100</v>
      </c>
      <c r="AE67" s="119">
        <v>296</v>
      </c>
      <c r="AF67" s="119">
        <v>2.5</v>
      </c>
      <c r="AG67" s="119">
        <v>0</v>
      </c>
      <c r="AH67" s="134"/>
      <c r="AI67" s="134"/>
      <c r="AJ67" s="134"/>
      <c r="AK67" s="134"/>
      <c r="AL67" s="134"/>
      <c r="AM67" s="134"/>
      <c r="AN67" s="134"/>
      <c r="AO67" s="134"/>
    </row>
    <row r="68" spans="1:41" ht="14.15" customHeight="1">
      <c r="A68" s="9"/>
      <c r="B68" s="135" t="s">
        <v>314</v>
      </c>
      <c r="C68" s="25"/>
      <c r="D68" s="43">
        <f>Produksi!E70</f>
        <v>0</v>
      </c>
      <c r="E68" s="136"/>
      <c r="F68" s="30">
        <f>Impor!E70</f>
        <v>0</v>
      </c>
      <c r="G68" s="31">
        <f t="shared" si="24"/>
        <v>0</v>
      </c>
      <c r="H68" s="30">
        <f>Ekspor!E70</f>
        <v>0</v>
      </c>
      <c r="I68" s="31">
        <f t="shared" si="25"/>
        <v>0</v>
      </c>
      <c r="J68" s="27"/>
      <c r="K68" s="27"/>
      <c r="L68" s="31">
        <f t="shared" si="27"/>
        <v>0</v>
      </c>
      <c r="M68" s="31">
        <f>'Industrial pangan'!E70</f>
        <v>0</v>
      </c>
      <c r="N68" s="31">
        <f t="shared" si="28"/>
        <v>0</v>
      </c>
      <c r="O68" s="31"/>
      <c r="P68" s="27">
        <f t="shared" si="10"/>
        <v>0</v>
      </c>
      <c r="Q68" s="82">
        <f t="shared" si="29"/>
        <v>0</v>
      </c>
      <c r="R68" s="82">
        <f t="shared" si="30"/>
        <v>0</v>
      </c>
      <c r="S68" s="25">
        <f t="shared" si="31"/>
        <v>0</v>
      </c>
      <c r="T68" s="77">
        <f t="shared" si="32"/>
        <v>0</v>
      </c>
      <c r="U68" s="78">
        <f t="shared" si="33"/>
        <v>0</v>
      </c>
      <c r="V68" s="79"/>
      <c r="W68" s="80"/>
      <c r="X68" s="81"/>
      <c r="Y68" s="81"/>
      <c r="Z68" s="81"/>
      <c r="AA68" s="157"/>
      <c r="AB68" s="121">
        <v>1.1100000000000001</v>
      </c>
      <c r="AC68" s="120"/>
      <c r="AD68" s="116">
        <v>100</v>
      </c>
      <c r="AE68" s="119">
        <v>69</v>
      </c>
      <c r="AF68" s="119">
        <v>0.6</v>
      </c>
      <c r="AG68" s="119">
        <v>0.1</v>
      </c>
      <c r="AH68" s="134"/>
      <c r="AI68" s="134"/>
      <c r="AJ68" s="134"/>
      <c r="AK68" s="134"/>
      <c r="AL68" s="134"/>
      <c r="AM68" s="134"/>
      <c r="AN68" s="134"/>
      <c r="AO68" s="134"/>
    </row>
    <row r="69" spans="1:41" ht="14.15" customHeight="1">
      <c r="A69" s="9"/>
      <c r="B69" s="135" t="s">
        <v>61</v>
      </c>
      <c r="C69" s="25"/>
      <c r="D69" s="43">
        <f>Produksi!E71</f>
        <v>0</v>
      </c>
      <c r="E69" s="136"/>
      <c r="F69" s="30">
        <f>Impor!E71</f>
        <v>0</v>
      </c>
      <c r="G69" s="31">
        <f t="shared" si="24"/>
        <v>0</v>
      </c>
      <c r="H69" s="30">
        <f>Ekspor!E71</f>
        <v>0</v>
      </c>
      <c r="I69" s="31">
        <f t="shared" si="25"/>
        <v>0</v>
      </c>
      <c r="J69" s="27"/>
      <c r="K69" s="27"/>
      <c r="L69" s="31">
        <f t="shared" si="27"/>
        <v>0</v>
      </c>
      <c r="M69" s="31">
        <f>'Industrial pangan'!E71</f>
        <v>0</v>
      </c>
      <c r="N69" s="31">
        <f t="shared" si="28"/>
        <v>0</v>
      </c>
      <c r="O69" s="31"/>
      <c r="P69" s="27">
        <f t="shared" si="10"/>
        <v>0</v>
      </c>
      <c r="Q69" s="82">
        <f t="shared" si="29"/>
        <v>0</v>
      </c>
      <c r="R69" s="82">
        <f t="shared" si="30"/>
        <v>0</v>
      </c>
      <c r="S69" s="25">
        <f t="shared" si="31"/>
        <v>0</v>
      </c>
      <c r="T69" s="77">
        <f t="shared" si="32"/>
        <v>0</v>
      </c>
      <c r="U69" s="78">
        <f t="shared" si="33"/>
        <v>0</v>
      </c>
      <c r="V69" s="79"/>
      <c r="W69" s="80"/>
      <c r="X69" s="81"/>
      <c r="Y69" s="81"/>
      <c r="Z69" s="81"/>
      <c r="AA69" s="157"/>
      <c r="AB69" s="121">
        <v>1.1100000000000001</v>
      </c>
      <c r="AC69" s="120"/>
      <c r="AD69" s="116">
        <v>100</v>
      </c>
      <c r="AE69" s="119">
        <v>66</v>
      </c>
      <c r="AF69" s="119">
        <v>0.4</v>
      </c>
      <c r="AG69" s="119">
        <v>0</v>
      </c>
      <c r="AH69" s="134"/>
      <c r="AI69" s="134"/>
      <c r="AJ69" s="134"/>
      <c r="AK69" s="134"/>
      <c r="AL69" s="134"/>
      <c r="AM69" s="134"/>
      <c r="AN69" s="134"/>
      <c r="AO69" s="134"/>
    </row>
    <row r="70" spans="1:41" ht="14.15" customHeight="1">
      <c r="A70" s="9"/>
      <c r="B70" s="135" t="s">
        <v>62</v>
      </c>
      <c r="C70" s="25"/>
      <c r="D70" s="43">
        <f>Produksi!E72</f>
        <v>0</v>
      </c>
      <c r="E70" s="136"/>
      <c r="F70" s="30">
        <f>Impor!E72</f>
        <v>0</v>
      </c>
      <c r="G70" s="31">
        <f t="shared" si="24"/>
        <v>0</v>
      </c>
      <c r="H70" s="30">
        <f>Ekspor!E72</f>
        <v>0</v>
      </c>
      <c r="I70" s="31">
        <f t="shared" si="25"/>
        <v>0</v>
      </c>
      <c r="J70" s="27"/>
      <c r="K70" s="27"/>
      <c r="L70" s="31">
        <f t="shared" si="27"/>
        <v>0</v>
      </c>
      <c r="M70" s="31">
        <f>'Industrial pangan'!E72</f>
        <v>0</v>
      </c>
      <c r="N70" s="31">
        <f t="shared" si="28"/>
        <v>0</v>
      </c>
      <c r="O70" s="31"/>
      <c r="P70" s="27">
        <f t="shared" si="10"/>
        <v>0</v>
      </c>
      <c r="Q70" s="82">
        <f t="shared" si="29"/>
        <v>0</v>
      </c>
      <c r="R70" s="82">
        <f t="shared" si="30"/>
        <v>0</v>
      </c>
      <c r="S70" s="25">
        <f t="shared" si="31"/>
        <v>0</v>
      </c>
      <c r="T70" s="77">
        <f t="shared" si="32"/>
        <v>0</v>
      </c>
      <c r="U70" s="78">
        <f t="shared" si="33"/>
        <v>0</v>
      </c>
      <c r="V70" s="79"/>
      <c r="W70" s="80"/>
      <c r="X70" s="81"/>
      <c r="Y70" s="81"/>
      <c r="Z70" s="81"/>
      <c r="AA70" s="157"/>
      <c r="AB70" s="121">
        <v>1.1100000000000001</v>
      </c>
      <c r="AC70" s="120"/>
      <c r="AD70" s="116">
        <v>100</v>
      </c>
      <c r="AE70" s="119">
        <v>34</v>
      </c>
      <c r="AF70" s="119">
        <v>15</v>
      </c>
      <c r="AG70" s="119">
        <v>0.3</v>
      </c>
      <c r="AH70" s="134"/>
      <c r="AI70" s="134"/>
      <c r="AJ70" s="134"/>
      <c r="AK70" s="134"/>
      <c r="AL70" s="134"/>
      <c r="AM70" s="134"/>
      <c r="AN70" s="134"/>
      <c r="AO70" s="134"/>
    </row>
    <row r="71" spans="1:41" ht="14.15" customHeight="1">
      <c r="A71" s="9"/>
      <c r="B71" s="135" t="s">
        <v>63</v>
      </c>
      <c r="C71" s="25"/>
      <c r="D71" s="43">
        <f>Produksi!E73</f>
        <v>0</v>
      </c>
      <c r="E71" s="136"/>
      <c r="F71" s="30">
        <f>Impor!E73</f>
        <v>0</v>
      </c>
      <c r="G71" s="31">
        <f t="shared" si="24"/>
        <v>0</v>
      </c>
      <c r="H71" s="30">
        <f>Ekspor!E73</f>
        <v>0</v>
      </c>
      <c r="I71" s="31">
        <f t="shared" si="25"/>
        <v>0</v>
      </c>
      <c r="J71" s="27"/>
      <c r="K71" s="27"/>
      <c r="L71" s="31">
        <f t="shared" si="27"/>
        <v>0</v>
      </c>
      <c r="M71" s="31">
        <f>'Industrial pangan'!E73</f>
        <v>0</v>
      </c>
      <c r="N71" s="31">
        <f t="shared" si="28"/>
        <v>0</v>
      </c>
      <c r="O71" s="31"/>
      <c r="P71" s="27">
        <f t="shared" si="10"/>
        <v>0</v>
      </c>
      <c r="Q71" s="82">
        <f t="shared" si="29"/>
        <v>0</v>
      </c>
      <c r="R71" s="82">
        <f t="shared" si="30"/>
        <v>0</v>
      </c>
      <c r="S71" s="25">
        <f t="shared" si="31"/>
        <v>0</v>
      </c>
      <c r="T71" s="77">
        <f t="shared" si="32"/>
        <v>0</v>
      </c>
      <c r="U71" s="78">
        <f t="shared" si="33"/>
        <v>0</v>
      </c>
      <c r="V71" s="79"/>
      <c r="W71" s="80"/>
      <c r="X71" s="81"/>
      <c r="Y71" s="81"/>
      <c r="Z71" s="81"/>
      <c r="AA71" s="157"/>
      <c r="AB71" s="121">
        <v>1.1100000000000001</v>
      </c>
      <c r="AC71" s="120"/>
      <c r="AD71" s="116">
        <v>100</v>
      </c>
      <c r="AE71" s="119">
        <v>23</v>
      </c>
      <c r="AF71" s="119">
        <v>1.7</v>
      </c>
      <c r="AG71" s="119">
        <v>0.1</v>
      </c>
      <c r="AH71" s="134"/>
      <c r="AI71" s="134"/>
      <c r="AJ71" s="134"/>
      <c r="AK71" s="134"/>
      <c r="AL71" s="134"/>
      <c r="AM71" s="134"/>
      <c r="AN71" s="134"/>
      <c r="AO71" s="134"/>
    </row>
    <row r="72" spans="1:41" ht="14.15" customHeight="1">
      <c r="A72" s="9"/>
      <c r="B72" s="135" t="s">
        <v>64</v>
      </c>
      <c r="C72" s="25"/>
      <c r="D72" s="43">
        <f>Produksi!E74</f>
        <v>0</v>
      </c>
      <c r="E72" s="136"/>
      <c r="F72" s="30">
        <f>Impor!E74</f>
        <v>0</v>
      </c>
      <c r="G72" s="31">
        <f t="shared" si="24"/>
        <v>0</v>
      </c>
      <c r="H72" s="30">
        <f>Ekspor!E74</f>
        <v>0</v>
      </c>
      <c r="I72" s="31">
        <f t="shared" si="25"/>
        <v>0</v>
      </c>
      <c r="J72" s="27"/>
      <c r="K72" s="27"/>
      <c r="L72" s="31">
        <f t="shared" si="27"/>
        <v>0</v>
      </c>
      <c r="M72" s="31">
        <f>'Industrial pangan'!E74</f>
        <v>0</v>
      </c>
      <c r="N72" s="31">
        <f t="shared" si="28"/>
        <v>0</v>
      </c>
      <c r="O72" s="31"/>
      <c r="P72" s="27">
        <f t="shared" si="10"/>
        <v>0</v>
      </c>
      <c r="Q72" s="82">
        <f t="shared" si="29"/>
        <v>0</v>
      </c>
      <c r="R72" s="82">
        <f t="shared" si="30"/>
        <v>0</v>
      </c>
      <c r="S72" s="25">
        <f t="shared" si="31"/>
        <v>0</v>
      </c>
      <c r="T72" s="77">
        <f t="shared" si="32"/>
        <v>0</v>
      </c>
      <c r="U72" s="78">
        <f t="shared" si="33"/>
        <v>0</v>
      </c>
      <c r="V72" s="79"/>
      <c r="W72" s="80"/>
      <c r="X72" s="81"/>
      <c r="Y72" s="81"/>
      <c r="Z72" s="81"/>
      <c r="AA72" s="157"/>
      <c r="AB72" s="121">
        <v>1.1100000000000001</v>
      </c>
      <c r="AC72" s="120"/>
      <c r="AD72" s="116">
        <v>100</v>
      </c>
      <c r="AE72" s="119">
        <v>46</v>
      </c>
      <c r="AF72" s="119">
        <v>0.9</v>
      </c>
      <c r="AG72" s="119">
        <v>0.4</v>
      </c>
      <c r="AH72" s="134"/>
      <c r="AI72" s="134"/>
      <c r="AJ72" s="134"/>
      <c r="AK72" s="134"/>
      <c r="AL72" s="134"/>
      <c r="AM72" s="134"/>
      <c r="AN72" s="134"/>
      <c r="AO72" s="134"/>
    </row>
    <row r="73" spans="1:41" ht="14.15" customHeight="1">
      <c r="A73" s="9"/>
      <c r="B73" s="135" t="s">
        <v>65</v>
      </c>
      <c r="C73" s="25"/>
      <c r="D73" s="43">
        <f>Produksi!E75</f>
        <v>0</v>
      </c>
      <c r="E73" s="136"/>
      <c r="F73" s="30">
        <f>Impor!E75</f>
        <v>0</v>
      </c>
      <c r="G73" s="31">
        <f t="shared" si="24"/>
        <v>0</v>
      </c>
      <c r="H73" s="30">
        <f>Ekspor!E75</f>
        <v>0</v>
      </c>
      <c r="I73" s="31">
        <f t="shared" si="25"/>
        <v>0</v>
      </c>
      <c r="J73" s="27"/>
      <c r="K73" s="27"/>
      <c r="L73" s="31">
        <f t="shared" si="27"/>
        <v>0</v>
      </c>
      <c r="M73" s="31">
        <f>'Industrial pangan'!E75</f>
        <v>0</v>
      </c>
      <c r="N73" s="31">
        <f t="shared" si="28"/>
        <v>0</v>
      </c>
      <c r="O73" s="31"/>
      <c r="P73" s="27">
        <f t="shared" si="10"/>
        <v>0</v>
      </c>
      <c r="Q73" s="82">
        <f t="shared" si="29"/>
        <v>0</v>
      </c>
      <c r="R73" s="82">
        <f t="shared" si="30"/>
        <v>0</v>
      </c>
      <c r="S73" s="25">
        <f t="shared" si="31"/>
        <v>0</v>
      </c>
      <c r="T73" s="77">
        <f t="shared" si="32"/>
        <v>0</v>
      </c>
      <c r="U73" s="78">
        <f t="shared" si="33"/>
        <v>0</v>
      </c>
      <c r="V73" s="79"/>
      <c r="W73" s="80"/>
      <c r="X73" s="81"/>
      <c r="Y73" s="81"/>
      <c r="Z73" s="81"/>
      <c r="AA73" s="157"/>
      <c r="AB73" s="121">
        <v>1.1100000000000001</v>
      </c>
      <c r="AC73" s="120"/>
      <c r="AD73" s="116">
        <v>100</v>
      </c>
      <c r="AE73" s="119">
        <v>78</v>
      </c>
      <c r="AF73" s="119">
        <v>0.8</v>
      </c>
      <c r="AG73" s="119">
        <v>0.4</v>
      </c>
      <c r="AH73" s="134"/>
      <c r="AI73" s="134"/>
      <c r="AJ73" s="134"/>
      <c r="AK73" s="134"/>
      <c r="AL73" s="134"/>
      <c r="AM73" s="134"/>
      <c r="AN73" s="134"/>
      <c r="AO73" s="134"/>
    </row>
    <row r="74" spans="1:41" ht="14.15" customHeight="1">
      <c r="A74" s="9"/>
      <c r="B74" s="135" t="s">
        <v>66</v>
      </c>
      <c r="C74" s="25"/>
      <c r="D74" s="43">
        <f>Produksi!E76</f>
        <v>132.9</v>
      </c>
      <c r="E74" s="136"/>
      <c r="F74" s="30">
        <f>Impor!E76</f>
        <v>0</v>
      </c>
      <c r="G74" s="31">
        <f t="shared" si="24"/>
        <v>132.9</v>
      </c>
      <c r="H74" s="30">
        <f>Ekspor!E76</f>
        <v>0</v>
      </c>
      <c r="I74" s="31">
        <f t="shared" si="25"/>
        <v>132.9</v>
      </c>
      <c r="J74" s="27"/>
      <c r="K74" s="27"/>
      <c r="L74" s="31">
        <f t="shared" si="27"/>
        <v>0</v>
      </c>
      <c r="M74" s="31">
        <f>'Industrial pangan'!E76</f>
        <v>0</v>
      </c>
      <c r="N74" s="31">
        <f t="shared" si="28"/>
        <v>1.47519</v>
      </c>
      <c r="O74" s="31"/>
      <c r="P74" s="27">
        <f t="shared" si="10"/>
        <v>131.42481000000001</v>
      </c>
      <c r="Q74" s="82">
        <f t="shared" si="29"/>
        <v>6.4157233656174345E-2</v>
      </c>
      <c r="R74" s="82">
        <f t="shared" si="30"/>
        <v>0.17577324289362833</v>
      </c>
      <c r="S74" s="25">
        <f t="shared" si="31"/>
        <v>0.12304127002553983</v>
      </c>
      <c r="T74" s="77">
        <f t="shared" si="32"/>
        <v>1.4061859431490267E-3</v>
      </c>
      <c r="U74" s="78">
        <f t="shared" si="33"/>
        <v>5.27319728680885E-4</v>
      </c>
      <c r="V74" s="79"/>
      <c r="W74" s="80"/>
      <c r="X74" s="81"/>
      <c r="Y74" s="81"/>
      <c r="Z74" s="81"/>
      <c r="AA74" s="157"/>
      <c r="AB74" s="121">
        <v>1.1100000000000001</v>
      </c>
      <c r="AC74" s="120"/>
      <c r="AD74" s="116">
        <v>100</v>
      </c>
      <c r="AE74" s="119">
        <v>70</v>
      </c>
      <c r="AF74" s="119">
        <v>0.8</v>
      </c>
      <c r="AG74" s="119">
        <v>0.3</v>
      </c>
      <c r="AH74" s="134"/>
      <c r="AI74" s="134"/>
      <c r="AJ74" s="134"/>
      <c r="AK74" s="134"/>
      <c r="AL74" s="134"/>
      <c r="AM74" s="134"/>
      <c r="AN74" s="134"/>
      <c r="AO74" s="134"/>
    </row>
    <row r="75" spans="1:41" ht="14.15" customHeight="1">
      <c r="A75" s="9"/>
      <c r="B75" s="135" t="s">
        <v>67</v>
      </c>
      <c r="C75" s="25"/>
      <c r="D75" s="43">
        <f>Produksi!E77</f>
        <v>0</v>
      </c>
      <c r="E75" s="136"/>
      <c r="F75" s="30">
        <f>Impor!E77</f>
        <v>0</v>
      </c>
      <c r="G75" s="31">
        <f t="shared" si="24"/>
        <v>0</v>
      </c>
      <c r="H75" s="30">
        <f>Ekspor!E77</f>
        <v>0</v>
      </c>
      <c r="I75" s="31">
        <f t="shared" si="25"/>
        <v>0</v>
      </c>
      <c r="J75" s="27"/>
      <c r="K75" s="27"/>
      <c r="L75" s="31">
        <f t="shared" si="27"/>
        <v>0</v>
      </c>
      <c r="M75" s="31">
        <f>'Industrial pangan'!E77</f>
        <v>0</v>
      </c>
      <c r="N75" s="31">
        <f t="shared" si="28"/>
        <v>0</v>
      </c>
      <c r="O75" s="31"/>
      <c r="P75" s="27">
        <f t="shared" si="10"/>
        <v>0</v>
      </c>
      <c r="Q75" s="82">
        <f t="shared" si="29"/>
        <v>0</v>
      </c>
      <c r="R75" s="82">
        <f t="shared" si="30"/>
        <v>0</v>
      </c>
      <c r="S75" s="25">
        <f t="shared" si="31"/>
        <v>0</v>
      </c>
      <c r="T75" s="77">
        <f t="shared" si="32"/>
        <v>0</v>
      </c>
      <c r="U75" s="78">
        <f t="shared" si="33"/>
        <v>0</v>
      </c>
      <c r="V75" s="79"/>
      <c r="W75" s="80"/>
      <c r="X75" s="81"/>
      <c r="Y75" s="81"/>
      <c r="Z75" s="81"/>
      <c r="AA75" s="157"/>
      <c r="AB75" s="121">
        <v>1.1100000000000001</v>
      </c>
      <c r="AC75" s="120"/>
      <c r="AD75" s="116">
        <v>100</v>
      </c>
      <c r="AE75" s="119">
        <v>77</v>
      </c>
      <c r="AF75" s="119">
        <v>0.7</v>
      </c>
      <c r="AG75" s="119">
        <v>0.6</v>
      </c>
      <c r="AH75" s="134"/>
      <c r="AI75" s="134"/>
      <c r="AJ75" s="134"/>
      <c r="AK75" s="134"/>
      <c r="AL75" s="134"/>
      <c r="AM75" s="134"/>
      <c r="AN75" s="134"/>
      <c r="AO75" s="134"/>
    </row>
    <row r="76" spans="1:41" ht="14.15" customHeight="1">
      <c r="A76" s="9"/>
      <c r="B76" s="135" t="s">
        <v>68</v>
      </c>
      <c r="C76" s="25"/>
      <c r="D76" s="43">
        <f>Produksi!E78</f>
        <v>17.3</v>
      </c>
      <c r="E76" s="136"/>
      <c r="F76" s="30">
        <f>Impor!E78</f>
        <v>0</v>
      </c>
      <c r="G76" s="31">
        <f t="shared" si="24"/>
        <v>17.3</v>
      </c>
      <c r="H76" s="30">
        <f>Ekspor!E78</f>
        <v>0</v>
      </c>
      <c r="I76" s="31">
        <f t="shared" si="25"/>
        <v>17.3</v>
      </c>
      <c r="J76" s="27"/>
      <c r="K76" s="27"/>
      <c r="L76" s="31">
        <f t="shared" si="27"/>
        <v>0</v>
      </c>
      <c r="M76" s="31">
        <f>'Industrial pangan'!E78</f>
        <v>0</v>
      </c>
      <c r="N76" s="31">
        <f t="shared" si="28"/>
        <v>0.19203000000000003</v>
      </c>
      <c r="O76" s="31"/>
      <c r="P76" s="27">
        <f t="shared" si="10"/>
        <v>17.107970000000002</v>
      </c>
      <c r="Q76" s="82">
        <f t="shared" si="29"/>
        <v>8.3515435835351103E-3</v>
      </c>
      <c r="R76" s="82">
        <f t="shared" si="30"/>
        <v>2.2880941324753729E-2</v>
      </c>
      <c r="S76" s="25">
        <f t="shared" si="31"/>
        <v>1.1669280075624403E-2</v>
      </c>
      <c r="T76" s="77">
        <f t="shared" si="32"/>
        <v>1.784713423330791E-4</v>
      </c>
      <c r="U76" s="78">
        <f t="shared" si="33"/>
        <v>8.6947577034064173E-5</v>
      </c>
      <c r="V76" s="79"/>
      <c r="W76" s="80"/>
      <c r="X76" s="81"/>
      <c r="Y76" s="81"/>
      <c r="Z76" s="81"/>
      <c r="AA76" s="157"/>
      <c r="AB76" s="121">
        <v>1.1100000000000001</v>
      </c>
      <c r="AC76" s="120"/>
      <c r="AD76" s="116">
        <v>100</v>
      </c>
      <c r="AE76" s="119">
        <v>51</v>
      </c>
      <c r="AF76" s="119">
        <v>0.78</v>
      </c>
      <c r="AG76" s="119">
        <v>0.38</v>
      </c>
      <c r="AH76" s="134"/>
      <c r="AI76" s="134"/>
      <c r="AJ76" s="134"/>
      <c r="AK76" s="134"/>
      <c r="AL76" s="134"/>
      <c r="AM76" s="134"/>
      <c r="AN76" s="134"/>
      <c r="AO76" s="134"/>
    </row>
    <row r="77" spans="1:41" ht="14.15" customHeight="1">
      <c r="A77" s="9"/>
      <c r="B77" s="135" t="s">
        <v>69</v>
      </c>
      <c r="C77" s="25"/>
      <c r="D77" s="43">
        <f>Produksi!E79</f>
        <v>0</v>
      </c>
      <c r="E77" s="136"/>
      <c r="F77" s="30">
        <f>Impor!E79</f>
        <v>0</v>
      </c>
      <c r="G77" s="31">
        <f t="shared" si="24"/>
        <v>0</v>
      </c>
      <c r="H77" s="30">
        <f>Ekspor!E79</f>
        <v>0</v>
      </c>
      <c r="I77" s="31">
        <f t="shared" si="25"/>
        <v>0</v>
      </c>
      <c r="J77" s="27"/>
      <c r="K77" s="27"/>
      <c r="L77" s="31">
        <f t="shared" si="27"/>
        <v>0</v>
      </c>
      <c r="M77" s="31">
        <f>'Industrial pangan'!E79</f>
        <v>0</v>
      </c>
      <c r="N77" s="31">
        <f t="shared" si="28"/>
        <v>0</v>
      </c>
      <c r="O77" s="31"/>
      <c r="P77" s="27">
        <f t="shared" si="10"/>
        <v>0</v>
      </c>
      <c r="Q77" s="82">
        <f t="shared" si="29"/>
        <v>0</v>
      </c>
      <c r="R77" s="82">
        <f t="shared" si="30"/>
        <v>0</v>
      </c>
      <c r="S77" s="25">
        <f t="shared" si="31"/>
        <v>0</v>
      </c>
      <c r="T77" s="77">
        <f t="shared" si="32"/>
        <v>0</v>
      </c>
      <c r="U77" s="78">
        <f t="shared" si="33"/>
        <v>0</v>
      </c>
      <c r="V77" s="79"/>
      <c r="W77" s="80"/>
      <c r="X77" s="81"/>
      <c r="Y77" s="81"/>
      <c r="Z77" s="81"/>
      <c r="AA77" s="157"/>
      <c r="AB77" s="121">
        <v>1.1100000000000001</v>
      </c>
      <c r="AC77" s="120"/>
      <c r="AD77" s="116"/>
      <c r="AE77" s="119"/>
      <c r="AF77" s="119"/>
      <c r="AG77" s="119"/>
      <c r="AH77" s="134"/>
      <c r="AI77" s="134"/>
      <c r="AJ77" s="134"/>
      <c r="AK77" s="134"/>
      <c r="AL77" s="134"/>
      <c r="AM77" s="134"/>
      <c r="AN77" s="134"/>
      <c r="AO77" s="134"/>
    </row>
    <row r="78" spans="1:41" ht="14.15" customHeight="1">
      <c r="A78" s="9"/>
      <c r="B78" s="135"/>
      <c r="C78" s="25"/>
      <c r="D78" s="137"/>
      <c r="E78" s="136"/>
      <c r="F78" s="30"/>
      <c r="G78" s="27"/>
      <c r="H78" s="25"/>
      <c r="I78" s="27"/>
      <c r="J78" s="27"/>
      <c r="K78" s="27"/>
      <c r="L78" s="27"/>
      <c r="M78" s="41"/>
      <c r="N78" s="27"/>
      <c r="O78" s="27"/>
      <c r="P78" s="27"/>
      <c r="Q78" s="77"/>
      <c r="R78" s="77"/>
      <c r="S78" s="87"/>
      <c r="T78" s="88"/>
      <c r="U78" s="89"/>
      <c r="V78" s="79"/>
      <c r="W78" s="80"/>
      <c r="X78" s="81"/>
      <c r="Y78" s="81"/>
      <c r="Z78" s="81"/>
      <c r="AA78" s="157"/>
      <c r="AB78" s="81"/>
      <c r="AC78" s="120"/>
      <c r="AD78" s="116"/>
      <c r="AE78" s="119"/>
      <c r="AF78" s="119"/>
      <c r="AG78" s="119"/>
      <c r="AH78" s="134"/>
      <c r="AI78" s="134"/>
      <c r="AJ78" s="134"/>
      <c r="AK78" s="134"/>
      <c r="AL78" s="134"/>
      <c r="AM78" s="134"/>
      <c r="AN78" s="134"/>
      <c r="AO78" s="134"/>
    </row>
    <row r="79" spans="1:41" ht="14.15" customHeight="1">
      <c r="A79" s="138" t="s">
        <v>70</v>
      </c>
      <c r="B79" s="33"/>
      <c r="C79" s="25"/>
      <c r="D79" s="25"/>
      <c r="E79" s="27"/>
      <c r="F79" s="139"/>
      <c r="G79" s="25"/>
      <c r="H79" s="25"/>
      <c r="I79" s="27"/>
      <c r="J79" s="27"/>
      <c r="K79" s="27"/>
      <c r="L79" s="27"/>
      <c r="M79" s="27"/>
      <c r="N79" s="27"/>
      <c r="O79" s="27"/>
      <c r="P79" s="27"/>
      <c r="Q79" s="77"/>
      <c r="R79" s="77"/>
      <c r="S79" s="90">
        <f>SUM(S80:S103)</f>
        <v>3.7577441159015614</v>
      </c>
      <c r="T79" s="91">
        <f>SUM(T80:T103)</f>
        <v>0.19433137484485333</v>
      </c>
      <c r="U79" s="91">
        <f>SUM(U80:U103)</f>
        <v>5.2750407900498487E-2</v>
      </c>
      <c r="V79" s="79"/>
      <c r="W79" s="80"/>
      <c r="X79" s="81"/>
      <c r="Y79" s="81"/>
      <c r="Z79" s="81"/>
      <c r="AA79" s="80">
        <v>0</v>
      </c>
      <c r="AB79" s="81"/>
      <c r="AC79" s="120"/>
      <c r="AD79" s="116"/>
      <c r="AE79" s="119"/>
      <c r="AF79" s="119"/>
      <c r="AG79" s="119"/>
      <c r="AH79" s="134"/>
      <c r="AI79" s="134"/>
      <c r="AJ79" s="134"/>
      <c r="AK79" s="134"/>
      <c r="AL79" s="134"/>
      <c r="AM79" s="134"/>
      <c r="AN79" s="134"/>
      <c r="AO79" s="134"/>
    </row>
    <row r="80" spans="1:41" ht="14.15" customHeight="1">
      <c r="A80" s="23"/>
      <c r="B80" s="24" t="s">
        <v>315</v>
      </c>
      <c r="C80" s="77">
        <f>Produksi!C82/1000</f>
        <v>0.42019999999999996</v>
      </c>
      <c r="D80" s="27">
        <f>Produksi!E82</f>
        <v>271.28111999999999</v>
      </c>
      <c r="E80" s="26"/>
      <c r="F80" s="25">
        <f>Impor!E82</f>
        <v>0</v>
      </c>
      <c r="G80" s="27">
        <f>SUM(D80)-SUM(E80)+SUM(F80)</f>
        <v>271.28111999999999</v>
      </c>
      <c r="H80" s="25">
        <f>Ekspor!E82</f>
        <v>0</v>
      </c>
      <c r="I80" s="27">
        <f>SUM(G80)-SUM(H80)</f>
        <v>271.28111999999999</v>
      </c>
      <c r="J80" s="27">
        <f t="shared" ref="J80:J88" si="34">($I80*X80)/100</f>
        <v>0</v>
      </c>
      <c r="K80" s="27">
        <f t="shared" ref="K80:K88" si="35">($I80*Y80)/100</f>
        <v>0.6510746879999999</v>
      </c>
      <c r="L80" s="27">
        <f t="shared" ref="L80:L88" si="36">($I80*Z80)/100</f>
        <v>0</v>
      </c>
      <c r="M80" s="31">
        <f>'Industrial pangan'!E82</f>
        <v>0</v>
      </c>
      <c r="N80" s="27">
        <f t="shared" ref="N80:N88" si="37">($I80*AB80)/100</f>
        <v>8.7895082880000004</v>
      </c>
      <c r="O80" s="27"/>
      <c r="P80" s="27">
        <f t="shared" ref="P80:P109" si="38">I80-J80-K80-L80-M80-N80</f>
        <v>261.84053702400001</v>
      </c>
      <c r="Q80" s="77">
        <f t="shared" ref="Q80:Q88" si="39">P80/$AO$12*1000</f>
        <v>0.1278218664687964</v>
      </c>
      <c r="R80" s="77">
        <f>Q80/365*1000</f>
        <v>0.35019689443505864</v>
      </c>
      <c r="S80" s="25">
        <f t="shared" ref="S80:S88" si="40">R80/100*AD80/100*AE80</f>
        <v>0.11062719895203503</v>
      </c>
      <c r="T80" s="77">
        <f t="shared" ref="T80:T88" si="41">R80/100*AD80/100*AF80</f>
        <v>4.2548922673859629E-3</v>
      </c>
      <c r="U80" s="78">
        <f t="shared" ref="U80:U88" si="42">R80/100*AD80/100*AG80</f>
        <v>9.4553161497465822E-4</v>
      </c>
      <c r="V80" s="79"/>
      <c r="W80" s="80">
        <v>100</v>
      </c>
      <c r="X80" s="80">
        <v>0</v>
      </c>
      <c r="Y80" s="80">
        <v>0.24</v>
      </c>
      <c r="Z80" s="80">
        <v>0</v>
      </c>
      <c r="AA80" s="80">
        <v>0</v>
      </c>
      <c r="AB80" s="117">
        <v>3.24</v>
      </c>
      <c r="AC80" s="120">
        <f>W80-X80-Y80-Z80-AA80-AB80</f>
        <v>96.52000000000001</v>
      </c>
      <c r="AD80" s="116">
        <v>90</v>
      </c>
      <c r="AE80" s="119">
        <v>35.1</v>
      </c>
      <c r="AF80" s="119">
        <v>1.35</v>
      </c>
      <c r="AG80" s="119">
        <v>0.3</v>
      </c>
      <c r="AH80" s="134">
        <v>0</v>
      </c>
      <c r="AI80" s="134">
        <v>0.03</v>
      </c>
      <c r="AJ80" s="134">
        <v>2</v>
      </c>
      <c r="AK80" s="134">
        <v>36</v>
      </c>
      <c r="AL80" s="134">
        <v>40</v>
      </c>
      <c r="AM80" s="134">
        <v>0.8</v>
      </c>
      <c r="AN80" s="134"/>
      <c r="AO80" s="134"/>
    </row>
    <row r="81" spans="1:41" ht="14.15" customHeight="1">
      <c r="A81" s="28"/>
      <c r="B81" s="42" t="s">
        <v>316</v>
      </c>
      <c r="C81" s="30"/>
      <c r="D81" s="27">
        <f>Produksi!E83</f>
        <v>1439.9</v>
      </c>
      <c r="E81" s="26"/>
      <c r="F81" s="25">
        <f>Impor!E83</f>
        <v>0</v>
      </c>
      <c r="G81" s="31">
        <f>SUM(D81)-SUM(E81)+SUM(F81)</f>
        <v>1439.9</v>
      </c>
      <c r="H81" s="25">
        <f>Ekspor!E83</f>
        <v>0</v>
      </c>
      <c r="I81" s="31">
        <f>SUM(G81)-SUM(H81)</f>
        <v>1439.9</v>
      </c>
      <c r="J81" s="31">
        <f t="shared" si="34"/>
        <v>0</v>
      </c>
      <c r="K81" s="31">
        <f t="shared" si="35"/>
        <v>10.22329</v>
      </c>
      <c r="L81" s="31">
        <f t="shared" si="36"/>
        <v>0</v>
      </c>
      <c r="M81" s="31">
        <f>'Industrial pangan'!E83</f>
        <v>0</v>
      </c>
      <c r="N81" s="31">
        <f t="shared" si="37"/>
        <v>39.88523</v>
      </c>
      <c r="O81" s="31"/>
      <c r="P81" s="27">
        <f t="shared" si="38"/>
        <v>1389.7914800000001</v>
      </c>
      <c r="Q81" s="82">
        <f t="shared" si="39"/>
        <v>0.67845010934937133</v>
      </c>
      <c r="R81" s="82">
        <f>Q81/365*1000</f>
        <v>1.85876742287499</v>
      </c>
      <c r="S81" s="30">
        <f t="shared" si="40"/>
        <v>8.9388125366058252E-2</v>
      </c>
      <c r="T81" s="82">
        <f t="shared" si="41"/>
        <v>4.163639027239977E-3</v>
      </c>
      <c r="U81" s="83">
        <f t="shared" si="42"/>
        <v>1.5613646352149913E-3</v>
      </c>
      <c r="V81" s="84"/>
      <c r="W81" s="85">
        <v>100</v>
      </c>
      <c r="X81" s="85">
        <v>0</v>
      </c>
      <c r="Y81" s="85">
        <v>0.71</v>
      </c>
      <c r="Z81" s="85">
        <v>0</v>
      </c>
      <c r="AA81" s="100"/>
      <c r="AB81" s="121">
        <v>2.77</v>
      </c>
      <c r="AC81" s="123">
        <f t="shared" ref="AC81:AC88" si="43">W81-X81-Y81-Z81-AA81-AB81</f>
        <v>96.52000000000001</v>
      </c>
      <c r="AD81" s="116">
        <v>70</v>
      </c>
      <c r="AE81" s="119">
        <v>6.87</v>
      </c>
      <c r="AF81" s="119">
        <v>0.32</v>
      </c>
      <c r="AG81" s="119">
        <v>0.12</v>
      </c>
      <c r="AH81" s="134">
        <v>0</v>
      </c>
      <c r="AI81" s="134">
        <v>0.03</v>
      </c>
      <c r="AJ81" s="134">
        <v>8</v>
      </c>
      <c r="AK81" s="134">
        <v>10</v>
      </c>
      <c r="AL81" s="134">
        <v>21</v>
      </c>
      <c r="AM81" s="134">
        <v>0.3</v>
      </c>
      <c r="AN81" s="134"/>
      <c r="AO81" s="134"/>
    </row>
    <row r="82" spans="1:41" ht="14.15" customHeight="1">
      <c r="A82" s="23"/>
      <c r="B82" s="24" t="s">
        <v>317</v>
      </c>
      <c r="C82" s="25"/>
      <c r="D82" s="27">
        <f>Produksi!E84</f>
        <v>0</v>
      </c>
      <c r="E82" s="26"/>
      <c r="F82" s="25">
        <f>Impor!E84</f>
        <v>0</v>
      </c>
      <c r="G82" s="27">
        <f>SUM(D82)-SUM(E82)+SUM(F82)</f>
        <v>0</v>
      </c>
      <c r="H82" s="25">
        <f>Ekspor!E84</f>
        <v>0</v>
      </c>
      <c r="I82" s="27">
        <f>SUM(G82)-SUM(H82)</f>
        <v>0</v>
      </c>
      <c r="J82" s="27">
        <f t="shared" si="34"/>
        <v>0</v>
      </c>
      <c r="K82" s="27">
        <f t="shared" si="35"/>
        <v>0</v>
      </c>
      <c r="L82" s="27">
        <f t="shared" si="36"/>
        <v>0</v>
      </c>
      <c r="M82" s="31">
        <f>'Industrial pangan'!E84</f>
        <v>0</v>
      </c>
      <c r="N82" s="27">
        <f t="shared" si="37"/>
        <v>0</v>
      </c>
      <c r="O82" s="27"/>
      <c r="P82" s="27">
        <f t="shared" si="38"/>
        <v>0</v>
      </c>
      <c r="Q82" s="77">
        <f t="shared" si="39"/>
        <v>0</v>
      </c>
      <c r="R82" s="77">
        <f>Q82/365*1000</f>
        <v>0</v>
      </c>
      <c r="S82" s="25">
        <f t="shared" si="40"/>
        <v>0</v>
      </c>
      <c r="T82" s="77">
        <f t="shared" si="41"/>
        <v>0</v>
      </c>
      <c r="U82" s="78">
        <f t="shared" si="42"/>
        <v>0</v>
      </c>
      <c r="V82" s="79"/>
      <c r="W82" s="80">
        <v>100</v>
      </c>
      <c r="X82" s="80">
        <v>0</v>
      </c>
      <c r="Y82" s="80">
        <v>2.87</v>
      </c>
      <c r="Z82" s="80">
        <v>0</v>
      </c>
      <c r="AA82" s="80">
        <v>0</v>
      </c>
      <c r="AB82" s="117">
        <v>0.61</v>
      </c>
      <c r="AC82" s="120">
        <f t="shared" si="43"/>
        <v>96.52</v>
      </c>
      <c r="AD82" s="116">
        <v>100</v>
      </c>
      <c r="AE82" s="119">
        <v>267</v>
      </c>
      <c r="AF82" s="119">
        <v>13.9</v>
      </c>
      <c r="AG82" s="119">
        <v>2.2999999999999998</v>
      </c>
      <c r="AH82" s="134">
        <v>335</v>
      </c>
      <c r="AI82" s="134">
        <v>0.13</v>
      </c>
      <c r="AJ82" s="134">
        <v>21</v>
      </c>
      <c r="AK82" s="134">
        <v>49</v>
      </c>
      <c r="AL82" s="134">
        <v>347</v>
      </c>
      <c r="AM82" s="134">
        <v>0.7</v>
      </c>
      <c r="AN82" s="134"/>
      <c r="AO82" s="134"/>
    </row>
    <row r="83" spans="1:41" ht="14.15" customHeight="1">
      <c r="A83" s="23"/>
      <c r="B83" s="24" t="s">
        <v>318</v>
      </c>
      <c r="C83" s="25"/>
      <c r="D83" s="27">
        <f>Produksi!E85</f>
        <v>1639.9</v>
      </c>
      <c r="E83" s="26"/>
      <c r="F83" s="25">
        <f>Impor!E85</f>
        <v>0</v>
      </c>
      <c r="G83" s="27">
        <f>SUM(D83)-SUM(E83)+SUM(F83)</f>
        <v>1639.9</v>
      </c>
      <c r="H83" s="25">
        <f>Ekspor!E85</f>
        <v>0</v>
      </c>
      <c r="I83" s="27">
        <f>SUM(G83)-SUM(H83)</f>
        <v>1639.9</v>
      </c>
      <c r="J83" s="27">
        <f t="shared" si="34"/>
        <v>0</v>
      </c>
      <c r="K83" s="27">
        <f t="shared" si="35"/>
        <v>7.21556</v>
      </c>
      <c r="L83" s="27">
        <f t="shared" si="36"/>
        <v>0</v>
      </c>
      <c r="M83" s="31">
        <f>'Industrial pangan'!E85</f>
        <v>0</v>
      </c>
      <c r="N83" s="27">
        <f t="shared" si="37"/>
        <v>49.852960000000003</v>
      </c>
      <c r="O83" s="27"/>
      <c r="P83" s="27">
        <f t="shared" si="38"/>
        <v>1582.8314800000001</v>
      </c>
      <c r="Q83" s="77">
        <f t="shared" si="39"/>
        <v>0.77268583535108959</v>
      </c>
      <c r="R83" s="77">
        <f>Q83/365*1000</f>
        <v>2.1169474941125741</v>
      </c>
      <c r="S83" s="25">
        <f t="shared" si="40"/>
        <v>0.43820813128130287</v>
      </c>
      <c r="T83" s="77">
        <f t="shared" si="41"/>
        <v>4.3820813128130277E-2</v>
      </c>
      <c r="U83" s="78">
        <f t="shared" si="42"/>
        <v>7.3034688546883804E-3</v>
      </c>
      <c r="V83" s="79"/>
      <c r="W83" s="80">
        <v>100</v>
      </c>
      <c r="X83" s="80">
        <v>0</v>
      </c>
      <c r="Y83" s="80">
        <v>0.44</v>
      </c>
      <c r="Z83" s="80">
        <v>0</v>
      </c>
      <c r="AA83" s="80">
        <v>0</v>
      </c>
      <c r="AB83" s="117">
        <v>3.04</v>
      </c>
      <c r="AC83" s="120">
        <f t="shared" si="43"/>
        <v>96.52</v>
      </c>
      <c r="AD83" s="116">
        <v>75</v>
      </c>
      <c r="AE83" s="119">
        <v>27.6</v>
      </c>
      <c r="AF83" s="119">
        <v>2.76</v>
      </c>
      <c r="AG83" s="119">
        <v>0.46</v>
      </c>
      <c r="AH83" s="134"/>
      <c r="AI83" s="134"/>
      <c r="AJ83" s="134"/>
      <c r="AK83" s="134"/>
      <c r="AL83" s="134"/>
      <c r="AM83" s="134"/>
      <c r="AN83" s="134"/>
      <c r="AO83" s="134"/>
    </row>
    <row r="84" spans="1:41" ht="14.15" customHeight="1">
      <c r="A84" s="28"/>
      <c r="B84" s="29" t="s">
        <v>319</v>
      </c>
      <c r="C84" s="30"/>
      <c r="D84" s="27">
        <f>Produksi!E86</f>
        <v>0</v>
      </c>
      <c r="E84" s="26"/>
      <c r="F84" s="25">
        <f>Impor!E86</f>
        <v>0</v>
      </c>
      <c r="G84" s="31">
        <f t="shared" ref="G84:G104" si="44">SUM(D84)-SUM(E84)+SUM(F84)</f>
        <v>0</v>
      </c>
      <c r="H84" s="25">
        <f>Ekspor!E86</f>
        <v>0</v>
      </c>
      <c r="I84" s="31">
        <f t="shared" ref="I84:I104" si="45">SUM(G84)-SUM(H84)</f>
        <v>0</v>
      </c>
      <c r="J84" s="31">
        <f t="shared" si="34"/>
        <v>0</v>
      </c>
      <c r="K84" s="31">
        <f t="shared" si="35"/>
        <v>0</v>
      </c>
      <c r="L84" s="31">
        <f t="shared" si="36"/>
        <v>0</v>
      </c>
      <c r="M84" s="31">
        <f>'Industrial pangan'!E86</f>
        <v>0</v>
      </c>
      <c r="N84" s="31">
        <f t="shared" si="37"/>
        <v>0</v>
      </c>
      <c r="O84" s="31"/>
      <c r="P84" s="27">
        <f t="shared" si="38"/>
        <v>0</v>
      </c>
      <c r="Q84" s="82">
        <f t="shared" si="39"/>
        <v>0</v>
      </c>
      <c r="R84" s="82">
        <f t="shared" ref="R84:R104" si="46">Q84/365*1000</f>
        <v>0</v>
      </c>
      <c r="S84" s="30">
        <f t="shared" si="40"/>
        <v>0</v>
      </c>
      <c r="T84" s="82">
        <f t="shared" si="41"/>
        <v>0</v>
      </c>
      <c r="U84" s="83">
        <f t="shared" si="42"/>
        <v>0</v>
      </c>
      <c r="V84" s="84"/>
      <c r="W84" s="85">
        <v>100</v>
      </c>
      <c r="X84" s="85">
        <v>0</v>
      </c>
      <c r="Y84" s="85">
        <v>1.19</v>
      </c>
      <c r="Z84" s="85">
        <v>0</v>
      </c>
      <c r="AA84" s="85">
        <v>0</v>
      </c>
      <c r="AB84" s="121">
        <v>2.29</v>
      </c>
      <c r="AC84" s="123">
        <f t="shared" si="43"/>
        <v>96.52</v>
      </c>
      <c r="AD84" s="116">
        <v>85</v>
      </c>
      <c r="AE84" s="119">
        <v>52.08</v>
      </c>
      <c r="AF84" s="119">
        <v>1.76</v>
      </c>
      <c r="AG84" s="119">
        <v>0.17</v>
      </c>
      <c r="AH84" s="134">
        <v>0</v>
      </c>
      <c r="AI84" s="134">
        <v>0.11</v>
      </c>
      <c r="AJ84" s="134">
        <v>17</v>
      </c>
      <c r="AK84" s="134">
        <v>11</v>
      </c>
      <c r="AL84" s="134">
        <v>56</v>
      </c>
      <c r="AM84" s="134">
        <v>0.7</v>
      </c>
      <c r="AN84" s="134"/>
      <c r="AO84" s="134"/>
    </row>
    <row r="85" spans="1:41" ht="14.15" customHeight="1">
      <c r="A85" s="28"/>
      <c r="B85" s="42" t="s">
        <v>320</v>
      </c>
      <c r="C85" s="30"/>
      <c r="D85" s="27">
        <f>Produksi!E87</f>
        <v>0</v>
      </c>
      <c r="E85" s="26"/>
      <c r="F85" s="25">
        <f>Impor!E87</f>
        <v>0</v>
      </c>
      <c r="G85" s="31">
        <f t="shared" si="44"/>
        <v>0</v>
      </c>
      <c r="H85" s="25">
        <f>Ekspor!E87</f>
        <v>0</v>
      </c>
      <c r="I85" s="31">
        <f t="shared" si="45"/>
        <v>0</v>
      </c>
      <c r="J85" s="31">
        <f t="shared" si="34"/>
        <v>0</v>
      </c>
      <c r="K85" s="31">
        <f t="shared" si="35"/>
        <v>0</v>
      </c>
      <c r="L85" s="31">
        <f t="shared" si="36"/>
        <v>0</v>
      </c>
      <c r="M85" s="31">
        <f>'Industrial pangan'!E87</f>
        <v>0</v>
      </c>
      <c r="N85" s="31">
        <f t="shared" si="37"/>
        <v>0</v>
      </c>
      <c r="O85" s="31"/>
      <c r="P85" s="27">
        <f t="shared" si="38"/>
        <v>0</v>
      </c>
      <c r="Q85" s="82">
        <f t="shared" si="39"/>
        <v>0</v>
      </c>
      <c r="R85" s="82">
        <f t="shared" si="46"/>
        <v>0</v>
      </c>
      <c r="S85" s="30">
        <f t="shared" si="40"/>
        <v>0</v>
      </c>
      <c r="T85" s="82">
        <f t="shared" si="41"/>
        <v>0</v>
      </c>
      <c r="U85" s="83">
        <f t="shared" si="42"/>
        <v>0</v>
      </c>
      <c r="V85" s="84"/>
      <c r="W85" s="85">
        <v>100</v>
      </c>
      <c r="X85" s="85">
        <v>0</v>
      </c>
      <c r="Y85" s="85">
        <v>0</v>
      </c>
      <c r="Z85" s="85">
        <v>0</v>
      </c>
      <c r="AA85" s="80">
        <v>0</v>
      </c>
      <c r="AB85" s="121">
        <v>3.48</v>
      </c>
      <c r="AC85" s="123">
        <f t="shared" si="43"/>
        <v>96.52</v>
      </c>
      <c r="AD85" s="116">
        <v>75</v>
      </c>
      <c r="AE85" s="119">
        <v>18</v>
      </c>
      <c r="AF85" s="119">
        <v>1.05</v>
      </c>
      <c r="AG85" s="119">
        <v>0.15</v>
      </c>
      <c r="AH85" s="134">
        <v>80</v>
      </c>
      <c r="AI85" s="134">
        <v>0.06</v>
      </c>
      <c r="AJ85" s="134">
        <v>50</v>
      </c>
      <c r="AK85" s="134">
        <v>46</v>
      </c>
      <c r="AL85" s="134">
        <v>31</v>
      </c>
      <c r="AM85" s="134">
        <v>0.5</v>
      </c>
      <c r="AN85" s="134"/>
      <c r="AO85" s="134"/>
    </row>
    <row r="86" spans="1:41" ht="14.15" customHeight="1">
      <c r="A86" s="28"/>
      <c r="B86" s="42" t="s">
        <v>321</v>
      </c>
      <c r="C86" s="30"/>
      <c r="D86" s="27">
        <f>Produksi!E88</f>
        <v>190</v>
      </c>
      <c r="E86" s="26"/>
      <c r="F86" s="25">
        <f>Impor!E88</f>
        <v>0</v>
      </c>
      <c r="G86" s="31">
        <f t="shared" si="44"/>
        <v>190</v>
      </c>
      <c r="H86" s="25">
        <f>Ekspor!E88</f>
        <v>0</v>
      </c>
      <c r="I86" s="31">
        <f t="shared" si="45"/>
        <v>190</v>
      </c>
      <c r="J86" s="31">
        <f t="shared" si="34"/>
        <v>0</v>
      </c>
      <c r="K86" s="31">
        <f t="shared" si="35"/>
        <v>1.349</v>
      </c>
      <c r="L86" s="31">
        <f t="shared" si="36"/>
        <v>0</v>
      </c>
      <c r="M86" s="31">
        <f>'Industrial pangan'!E88</f>
        <v>0</v>
      </c>
      <c r="N86" s="31">
        <f t="shared" si="37"/>
        <v>5.2629999999999999</v>
      </c>
      <c r="O86" s="31"/>
      <c r="P86" s="27">
        <f t="shared" si="38"/>
        <v>183.38800000000001</v>
      </c>
      <c r="Q86" s="82">
        <f t="shared" si="39"/>
        <v>8.952393970163243E-2</v>
      </c>
      <c r="R86" s="82">
        <f t="shared" si="46"/>
        <v>0.24527106767570531</v>
      </c>
      <c r="S86" s="30">
        <f t="shared" si="40"/>
        <v>4.4271427715464808E-2</v>
      </c>
      <c r="T86" s="82">
        <f t="shared" si="41"/>
        <v>2.2135713857732403E-3</v>
      </c>
      <c r="U86" s="83">
        <f t="shared" si="42"/>
        <v>6.9902254287576007E-4</v>
      </c>
      <c r="V86" s="84"/>
      <c r="W86" s="85">
        <v>100</v>
      </c>
      <c r="X86" s="85">
        <v>0</v>
      </c>
      <c r="Y86" s="85">
        <v>0.71</v>
      </c>
      <c r="Z86" s="85">
        <v>0</v>
      </c>
      <c r="AA86" s="85"/>
      <c r="AB86" s="121">
        <v>2.77</v>
      </c>
      <c r="AC86" s="123">
        <f t="shared" si="43"/>
        <v>96.52000000000001</v>
      </c>
      <c r="AD86" s="116">
        <v>95</v>
      </c>
      <c r="AE86" s="119">
        <v>19</v>
      </c>
      <c r="AF86" s="119">
        <v>0.95</v>
      </c>
      <c r="AG86" s="119">
        <v>0.3</v>
      </c>
      <c r="AH86" s="134">
        <v>1500</v>
      </c>
      <c r="AI86" s="134">
        <v>0.06</v>
      </c>
      <c r="AJ86" s="134">
        <v>40</v>
      </c>
      <c r="AK86" s="134">
        <v>5</v>
      </c>
      <c r="AL86" s="134">
        <v>27</v>
      </c>
      <c r="AM86" s="134">
        <v>0.5</v>
      </c>
      <c r="AN86" s="134"/>
      <c r="AO86" s="134"/>
    </row>
    <row r="87" spans="1:41" ht="14.15" customHeight="1">
      <c r="A87" s="28"/>
      <c r="B87" s="42" t="s">
        <v>322</v>
      </c>
      <c r="C87" s="30"/>
      <c r="D87" s="27">
        <f>Produksi!E89</f>
        <v>0</v>
      </c>
      <c r="E87" s="26"/>
      <c r="F87" s="25">
        <f>Impor!E89</f>
        <v>0</v>
      </c>
      <c r="G87" s="31">
        <f t="shared" si="44"/>
        <v>0</v>
      </c>
      <c r="H87" s="25">
        <f>Ekspor!E89</f>
        <v>0</v>
      </c>
      <c r="I87" s="31">
        <f t="shared" si="45"/>
        <v>0</v>
      </c>
      <c r="J87" s="31">
        <f t="shared" si="34"/>
        <v>0</v>
      </c>
      <c r="K87" s="31">
        <f t="shared" si="35"/>
        <v>0</v>
      </c>
      <c r="L87" s="31">
        <f t="shared" si="36"/>
        <v>0</v>
      </c>
      <c r="M87" s="31">
        <f>'Industrial pangan'!E89</f>
        <v>0</v>
      </c>
      <c r="N87" s="31">
        <f t="shared" si="37"/>
        <v>0</v>
      </c>
      <c r="O87" s="31"/>
      <c r="P87" s="27">
        <f t="shared" si="38"/>
        <v>0</v>
      </c>
      <c r="Q87" s="82">
        <f t="shared" si="39"/>
        <v>0</v>
      </c>
      <c r="R87" s="82">
        <f t="shared" si="46"/>
        <v>0</v>
      </c>
      <c r="S87" s="30">
        <f t="shared" si="40"/>
        <v>0</v>
      </c>
      <c r="T87" s="82">
        <f t="shared" si="41"/>
        <v>0</v>
      </c>
      <c r="U87" s="83">
        <f t="shared" si="42"/>
        <v>0</v>
      </c>
      <c r="V87" s="84"/>
      <c r="W87" s="85">
        <v>100</v>
      </c>
      <c r="X87" s="85">
        <v>0</v>
      </c>
      <c r="Y87" s="85">
        <v>0</v>
      </c>
      <c r="Z87" s="85">
        <v>0</v>
      </c>
      <c r="AA87" s="85">
        <v>0</v>
      </c>
      <c r="AB87" s="121">
        <v>3.48</v>
      </c>
      <c r="AC87" s="123">
        <f t="shared" si="43"/>
        <v>96.52</v>
      </c>
      <c r="AD87" s="116">
        <v>88</v>
      </c>
      <c r="AE87" s="119">
        <v>28.8</v>
      </c>
      <c r="AF87" s="119">
        <v>0.8</v>
      </c>
      <c r="AG87" s="119">
        <v>0.48</v>
      </c>
      <c r="AH87" s="134">
        <v>12000</v>
      </c>
      <c r="AI87" s="134">
        <v>0.06</v>
      </c>
      <c r="AJ87" s="134">
        <v>6</v>
      </c>
      <c r="AK87" s="134">
        <v>39</v>
      </c>
      <c r="AL87" s="134">
        <v>37</v>
      </c>
      <c r="AM87" s="134">
        <v>0.8</v>
      </c>
      <c r="AN87" s="134"/>
      <c r="AO87" s="134"/>
    </row>
    <row r="88" spans="1:41" ht="14.15" customHeight="1">
      <c r="A88" s="28"/>
      <c r="B88" s="42" t="s">
        <v>323</v>
      </c>
      <c r="C88" s="30"/>
      <c r="D88" s="27">
        <f>Produksi!E90</f>
        <v>5201.6559999999999</v>
      </c>
      <c r="E88" s="26"/>
      <c r="F88" s="25">
        <f>Impor!E90</f>
        <v>0</v>
      </c>
      <c r="G88" s="31">
        <f t="shared" si="44"/>
        <v>5201.6559999999999</v>
      </c>
      <c r="H88" s="25">
        <f>Ekspor!E90</f>
        <v>0</v>
      </c>
      <c r="I88" s="31">
        <f t="shared" si="45"/>
        <v>5201.6559999999999</v>
      </c>
      <c r="J88" s="31">
        <f t="shared" si="34"/>
        <v>0</v>
      </c>
      <c r="K88" s="31">
        <f t="shared" si="35"/>
        <v>36.931757599999997</v>
      </c>
      <c r="L88" s="31">
        <f t="shared" si="36"/>
        <v>0</v>
      </c>
      <c r="M88" s="31">
        <f>'Industrial pangan'!E90</f>
        <v>0</v>
      </c>
      <c r="N88" s="31">
        <f t="shared" si="37"/>
        <v>144.08587120000001</v>
      </c>
      <c r="O88" s="31"/>
      <c r="P88" s="27">
        <f t="shared" si="38"/>
        <v>5020.6383711999997</v>
      </c>
      <c r="Q88" s="82">
        <f t="shared" si="39"/>
        <v>2.4509091478559712</v>
      </c>
      <c r="R88" s="82">
        <f t="shared" si="46"/>
        <v>6.7148195831670447</v>
      </c>
      <c r="S88" s="30">
        <f t="shared" si="40"/>
        <v>1.5068055144626848</v>
      </c>
      <c r="T88" s="82">
        <f t="shared" si="41"/>
        <v>4.8514571488381897E-2</v>
      </c>
      <c r="U88" s="83">
        <f t="shared" si="42"/>
        <v>1.7122789937075965E-2</v>
      </c>
      <c r="V88" s="84"/>
      <c r="W88" s="85">
        <v>100</v>
      </c>
      <c r="X88" s="85">
        <v>0</v>
      </c>
      <c r="Y88" s="85">
        <v>0.71</v>
      </c>
      <c r="Z88" s="85">
        <v>0</v>
      </c>
      <c r="AA88" s="80">
        <v>0</v>
      </c>
      <c r="AB88" s="121">
        <v>2.77</v>
      </c>
      <c r="AC88" s="123">
        <f t="shared" si="43"/>
        <v>96.52000000000001</v>
      </c>
      <c r="AD88" s="116">
        <v>85</v>
      </c>
      <c r="AE88" s="119">
        <v>26.4</v>
      </c>
      <c r="AF88" s="119">
        <v>0.85</v>
      </c>
      <c r="AG88" s="119">
        <v>0.3</v>
      </c>
      <c r="AH88" s="134">
        <v>11050</v>
      </c>
      <c r="AI88" s="134">
        <v>0.24</v>
      </c>
      <c r="AJ88" s="134">
        <v>70</v>
      </c>
      <c r="AK88" s="134">
        <v>45</v>
      </c>
      <c r="AL88" s="134">
        <v>85</v>
      </c>
      <c r="AM88" s="134">
        <v>2.5</v>
      </c>
      <c r="AN88" s="134"/>
      <c r="AO88" s="134"/>
    </row>
    <row r="89" spans="1:41" ht="14.15" customHeight="1">
      <c r="A89" s="28"/>
      <c r="B89" s="42" t="s">
        <v>80</v>
      </c>
      <c r="C89" s="30"/>
      <c r="D89" s="27">
        <f>Produksi!E91</f>
        <v>322.3</v>
      </c>
      <c r="E89" s="26"/>
      <c r="F89" s="25">
        <f>Impor!E91</f>
        <v>0</v>
      </c>
      <c r="G89" s="31">
        <f t="shared" si="44"/>
        <v>322.3</v>
      </c>
      <c r="H89" s="25">
        <f>Ekspor!E91</f>
        <v>0</v>
      </c>
      <c r="I89" s="31">
        <f t="shared" si="45"/>
        <v>322.3</v>
      </c>
      <c r="J89" s="31">
        <f t="shared" ref="J89" si="47">($I89*X89)/100</f>
        <v>0</v>
      </c>
      <c r="K89" s="31">
        <f t="shared" ref="K89" si="48">($I89*Y89)/100</f>
        <v>2.2883300000000002</v>
      </c>
      <c r="L89" s="31">
        <f t="shared" ref="L89" si="49">($I89*Z89)/100</f>
        <v>0</v>
      </c>
      <c r="M89" s="31">
        <f>'Industrial pangan'!E91</f>
        <v>0</v>
      </c>
      <c r="N89" s="31">
        <f t="shared" ref="N89" si="50">($I89*AB89)/100</f>
        <v>8.9277100000000011</v>
      </c>
      <c r="O89" s="31"/>
      <c r="P89" s="27">
        <f t="shared" si="38"/>
        <v>311.08396000000005</v>
      </c>
      <c r="Q89" s="82">
        <f t="shared" ref="Q89" si="51">P89/$AO$12*1000</f>
        <v>0.15186087245176913</v>
      </c>
      <c r="R89" s="82">
        <f t="shared" ref="R89" si="52">Q89/365*1000</f>
        <v>0.41605718479936749</v>
      </c>
      <c r="S89" s="30">
        <f t="shared" ref="S89" si="53">R89/100*AD89/100*AE89</f>
        <v>0.42437832849535478</v>
      </c>
      <c r="T89" s="82">
        <f t="shared" ref="T89" si="54">R89/100*AD89/100*AF89</f>
        <v>1.7682430353973117E-2</v>
      </c>
      <c r="U89" s="83">
        <f t="shared" ref="U89" si="55">R89/100*AD89/100*AG89</f>
        <v>7.0729721415892467E-3</v>
      </c>
      <c r="V89" s="84"/>
      <c r="W89" s="85">
        <v>100</v>
      </c>
      <c r="X89" s="85">
        <v>0</v>
      </c>
      <c r="Y89" s="85">
        <v>0.71</v>
      </c>
      <c r="Z89" s="85">
        <v>0</v>
      </c>
      <c r="AA89" s="80">
        <v>0</v>
      </c>
      <c r="AB89" s="121">
        <v>2.77</v>
      </c>
      <c r="AC89" s="123">
        <f t="shared" ref="AC89:AC91" si="56">W89-X89-Y89-Z89-AA89-AB89</f>
        <v>96.52000000000001</v>
      </c>
      <c r="AD89" s="116">
        <v>85</v>
      </c>
      <c r="AE89" s="119">
        <v>120</v>
      </c>
      <c r="AF89" s="119">
        <v>5</v>
      </c>
      <c r="AG89" s="119">
        <v>2</v>
      </c>
      <c r="AH89" s="134"/>
      <c r="AI89" s="134"/>
      <c r="AJ89" s="134"/>
      <c r="AK89" s="134"/>
      <c r="AL89" s="134"/>
      <c r="AM89" s="134"/>
      <c r="AN89" s="134"/>
      <c r="AO89" s="134"/>
    </row>
    <row r="90" spans="1:41" ht="14.15" customHeight="1">
      <c r="A90" s="28"/>
      <c r="B90" s="42" t="s">
        <v>324</v>
      </c>
      <c r="C90" s="30"/>
      <c r="D90" s="27">
        <f>Produksi!E92</f>
        <v>1300.7</v>
      </c>
      <c r="E90" s="26"/>
      <c r="F90" s="25">
        <f>Impor!E92</f>
        <v>0</v>
      </c>
      <c r="G90" s="31">
        <f t="shared" si="44"/>
        <v>1300.7</v>
      </c>
      <c r="H90" s="25">
        <f>Ekspor!E92</f>
        <v>0</v>
      </c>
      <c r="I90" s="31">
        <f t="shared" si="45"/>
        <v>1300.7</v>
      </c>
      <c r="J90" s="31">
        <f t="shared" ref="J90:J104" si="57">($I90*X90)/100</f>
        <v>0</v>
      </c>
      <c r="K90" s="31">
        <f t="shared" ref="K90:K104" si="58">($I90*Y90)/100</f>
        <v>9.4951100000000004</v>
      </c>
      <c r="L90" s="31">
        <f t="shared" ref="L90:L104" si="59">($I90*Z90)/100</f>
        <v>0</v>
      </c>
      <c r="M90" s="31">
        <f>'Industrial pangan'!E92</f>
        <v>0</v>
      </c>
      <c r="N90" s="31">
        <f t="shared" ref="N90:N104" si="60">($I90*AB90)/100</f>
        <v>35.76925</v>
      </c>
      <c r="O90" s="31"/>
      <c r="P90" s="27">
        <f t="shared" si="38"/>
        <v>1255.4356399999999</v>
      </c>
      <c r="Q90" s="82">
        <f t="shared" ref="Q90:Q104" si="61">P90/$AO$12*1000</f>
        <v>0.61286204405217526</v>
      </c>
      <c r="R90" s="82">
        <f t="shared" si="46"/>
        <v>1.6790740932936308</v>
      </c>
      <c r="S90" s="30">
        <f t="shared" ref="S90:S104" si="62">R90/100*AD90/100*AE90</f>
        <v>0.54502241346083258</v>
      </c>
      <c r="T90" s="82">
        <f t="shared" ref="T90:T104" si="63">R90/100*AD90/100*AF90</f>
        <v>2.2379371145054824E-2</v>
      </c>
      <c r="U90" s="83">
        <f t="shared" ref="U90:U104" si="64">R90/100*AD90/100*AG90</f>
        <v>8.6186873208762057E-3</v>
      </c>
      <c r="V90" s="84"/>
      <c r="W90" s="85">
        <v>100</v>
      </c>
      <c r="X90" s="85">
        <v>0</v>
      </c>
      <c r="Y90" s="85">
        <v>0.73</v>
      </c>
      <c r="Z90" s="85">
        <v>0</v>
      </c>
      <c r="AA90" s="100"/>
      <c r="AB90" s="121">
        <v>2.75</v>
      </c>
      <c r="AC90" s="123">
        <f t="shared" si="56"/>
        <v>96.52</v>
      </c>
      <c r="AD90" s="116">
        <v>87</v>
      </c>
      <c r="AE90" s="158">
        <v>37.31</v>
      </c>
      <c r="AF90" s="158">
        <v>1.532</v>
      </c>
      <c r="AG90" s="161">
        <v>0.59</v>
      </c>
      <c r="AH90" s="134">
        <v>30</v>
      </c>
      <c r="AI90" s="134">
        <v>0.04</v>
      </c>
      <c r="AJ90" s="134">
        <v>5</v>
      </c>
      <c r="AK90" s="134">
        <v>15</v>
      </c>
      <c r="AL90" s="134">
        <v>37</v>
      </c>
      <c r="AM90" s="134">
        <v>0.4</v>
      </c>
      <c r="AN90" s="134"/>
      <c r="AO90" s="134"/>
    </row>
    <row r="91" spans="1:41" ht="14.15" customHeight="1">
      <c r="A91" s="23"/>
      <c r="B91" s="140" t="s">
        <v>325</v>
      </c>
      <c r="C91" s="25"/>
      <c r="D91" s="27">
        <f>Produksi!E93</f>
        <v>502.1</v>
      </c>
      <c r="E91" s="26"/>
      <c r="F91" s="25">
        <f>Impor!E93</f>
        <v>0</v>
      </c>
      <c r="G91" s="27">
        <f t="shared" si="44"/>
        <v>502.1</v>
      </c>
      <c r="H91" s="25">
        <f>Ekspor!E93</f>
        <v>0</v>
      </c>
      <c r="I91" s="27">
        <f t="shared" si="45"/>
        <v>502.1</v>
      </c>
      <c r="J91" s="27">
        <f t="shared" si="57"/>
        <v>0</v>
      </c>
      <c r="K91" s="31">
        <f t="shared" si="58"/>
        <v>0</v>
      </c>
      <c r="L91" s="27">
        <f t="shared" si="59"/>
        <v>0</v>
      </c>
      <c r="M91" s="31">
        <f>'Industrial pangan'!E93</f>
        <v>0</v>
      </c>
      <c r="N91" s="27">
        <f t="shared" si="60"/>
        <v>17.47308</v>
      </c>
      <c r="O91" s="27"/>
      <c r="P91" s="27">
        <f t="shared" si="38"/>
        <v>484.62692000000004</v>
      </c>
      <c r="Q91" s="77">
        <f t="shared" si="61"/>
        <v>0.23657879012731392</v>
      </c>
      <c r="R91" s="77">
        <f t="shared" si="46"/>
        <v>0.64816106884195601</v>
      </c>
      <c r="S91" s="25">
        <f t="shared" si="62"/>
        <v>3.7217408572905113E-2</v>
      </c>
      <c r="T91" s="77">
        <f t="shared" si="63"/>
        <v>3.5525708183227608E-3</v>
      </c>
      <c r="U91" s="78">
        <f t="shared" si="64"/>
        <v>8.4585019483875254E-4</v>
      </c>
      <c r="V91" s="79"/>
      <c r="W91" s="80">
        <v>100</v>
      </c>
      <c r="X91" s="80">
        <v>0</v>
      </c>
      <c r="Y91" s="80">
        <v>0</v>
      </c>
      <c r="Z91" s="80">
        <v>0</v>
      </c>
      <c r="AA91" s="85">
        <v>0</v>
      </c>
      <c r="AB91" s="117">
        <v>3.48</v>
      </c>
      <c r="AC91" s="120">
        <f t="shared" si="56"/>
        <v>96.52</v>
      </c>
      <c r="AD91" s="116">
        <v>87</v>
      </c>
      <c r="AE91" s="119">
        <v>6.6</v>
      </c>
      <c r="AF91" s="119">
        <v>0.63</v>
      </c>
      <c r="AG91" s="119">
        <v>0.15</v>
      </c>
      <c r="AH91" s="134">
        <v>6460</v>
      </c>
      <c r="AI91" s="134">
        <v>0.09</v>
      </c>
      <c r="AJ91" s="134">
        <v>102</v>
      </c>
      <c r="AK91" s="134">
        <v>220</v>
      </c>
      <c r="AL91" s="134">
        <v>38</v>
      </c>
      <c r="AM91" s="134">
        <v>2.9</v>
      </c>
      <c r="AN91" s="134"/>
      <c r="AO91" s="134"/>
    </row>
    <row r="92" spans="1:41" ht="14.15" customHeight="1">
      <c r="A92" s="28"/>
      <c r="B92" s="42" t="s">
        <v>326</v>
      </c>
      <c r="C92" s="30"/>
      <c r="D92" s="27">
        <f>Produksi!E94</f>
        <v>71.599999999999994</v>
      </c>
      <c r="E92" s="141"/>
      <c r="F92" s="25">
        <f>Impor!E94</f>
        <v>0</v>
      </c>
      <c r="G92" s="31">
        <f t="shared" si="44"/>
        <v>71.599999999999994</v>
      </c>
      <c r="H92" s="25">
        <f>Ekspor!E94</f>
        <v>0</v>
      </c>
      <c r="I92" s="31">
        <f t="shared" si="45"/>
        <v>71.599999999999994</v>
      </c>
      <c r="J92" s="31">
        <f t="shared" si="57"/>
        <v>0</v>
      </c>
      <c r="K92" s="31">
        <f t="shared" si="58"/>
        <v>0.50119999999999987</v>
      </c>
      <c r="L92" s="31">
        <f t="shared" si="59"/>
        <v>0</v>
      </c>
      <c r="M92" s="31">
        <f>'Industrial pangan'!E94</f>
        <v>0</v>
      </c>
      <c r="N92" s="31">
        <f t="shared" si="60"/>
        <v>1.9904799999999998</v>
      </c>
      <c r="O92" s="31"/>
      <c r="P92" s="27">
        <f t="shared" si="38"/>
        <v>69.108319999999992</v>
      </c>
      <c r="Q92" s="82">
        <f t="shared" si="61"/>
        <v>3.3736389908615161E-2</v>
      </c>
      <c r="R92" s="82">
        <f t="shared" si="46"/>
        <v>9.2428465503055238E-2</v>
      </c>
      <c r="S92" s="30">
        <f t="shared" si="62"/>
        <v>1.7958850847243631E-2</v>
      </c>
      <c r="T92" s="82">
        <f t="shared" si="63"/>
        <v>1.1146872939668461E-3</v>
      </c>
      <c r="U92" s="83">
        <f t="shared" si="64"/>
        <v>4.3348950320932903E-4</v>
      </c>
      <c r="V92" s="84"/>
      <c r="W92" s="85">
        <v>100</v>
      </c>
      <c r="X92" s="85">
        <v>0</v>
      </c>
      <c r="Y92" s="85">
        <v>0.7</v>
      </c>
      <c r="Z92" s="85">
        <v>0</v>
      </c>
      <c r="AA92" s="85">
        <v>0</v>
      </c>
      <c r="AB92" s="121">
        <v>2.78</v>
      </c>
      <c r="AC92" s="123">
        <f t="shared" ref="AC92:AC98" si="65">W92-X92-Y92-Z92-AA92-AB92</f>
        <v>96.52</v>
      </c>
      <c r="AD92" s="116">
        <v>67</v>
      </c>
      <c r="AE92" s="119">
        <v>29</v>
      </c>
      <c r="AF92" s="119">
        <v>1.8</v>
      </c>
      <c r="AG92" s="119">
        <v>0.7</v>
      </c>
      <c r="AH92" s="134">
        <v>1365</v>
      </c>
      <c r="AI92" s="134">
        <v>0.09</v>
      </c>
      <c r="AJ92" s="134">
        <v>37</v>
      </c>
      <c r="AK92" s="134">
        <v>55</v>
      </c>
      <c r="AL92" s="134">
        <v>39</v>
      </c>
      <c r="AM92" s="134">
        <v>7.2</v>
      </c>
      <c r="AN92" s="134"/>
      <c r="AO92" s="134"/>
    </row>
    <row r="93" spans="1:41" ht="14.15" customHeight="1">
      <c r="A93" s="28"/>
      <c r="B93" s="42" t="s">
        <v>327</v>
      </c>
      <c r="C93" s="30"/>
      <c r="D93" s="27">
        <f>Produksi!E95</f>
        <v>959.7</v>
      </c>
      <c r="E93" s="26"/>
      <c r="F93" s="25">
        <f>Impor!E95</f>
        <v>0</v>
      </c>
      <c r="G93" s="31">
        <f t="shared" si="44"/>
        <v>959.7</v>
      </c>
      <c r="H93" s="25">
        <f>Ekspor!E95</f>
        <v>0</v>
      </c>
      <c r="I93" s="31">
        <f t="shared" si="45"/>
        <v>959.7</v>
      </c>
      <c r="J93" s="31">
        <f t="shared" si="57"/>
        <v>0</v>
      </c>
      <c r="K93" s="31">
        <f t="shared" si="58"/>
        <v>5.5662599999999998</v>
      </c>
      <c r="L93" s="31">
        <f t="shared" si="59"/>
        <v>0</v>
      </c>
      <c r="M93" s="31">
        <f>'Industrial pangan'!E95</f>
        <v>0</v>
      </c>
      <c r="N93" s="31">
        <f t="shared" si="60"/>
        <v>27.831300000000002</v>
      </c>
      <c r="O93" s="31"/>
      <c r="P93" s="27">
        <f t="shared" si="38"/>
        <v>926.30243999999993</v>
      </c>
      <c r="Q93" s="82">
        <f t="shared" si="61"/>
        <v>0.45219013121924545</v>
      </c>
      <c r="R93" s="82">
        <f t="shared" si="46"/>
        <v>1.2388770718335491</v>
      </c>
      <c r="S93" s="30">
        <f t="shared" si="62"/>
        <v>0.14569194364762539</v>
      </c>
      <c r="T93" s="82">
        <f t="shared" si="63"/>
        <v>1.7691164585783081E-2</v>
      </c>
      <c r="U93" s="83">
        <f t="shared" si="64"/>
        <v>3.6422985911906342E-3</v>
      </c>
      <c r="V93" s="84"/>
      <c r="W93" s="85">
        <v>100</v>
      </c>
      <c r="X93" s="85">
        <v>0</v>
      </c>
      <c r="Y93" s="85">
        <v>0.57999999999999996</v>
      </c>
      <c r="Z93" s="85">
        <v>0</v>
      </c>
      <c r="AA93" s="85">
        <v>0</v>
      </c>
      <c r="AB93" s="121">
        <v>2.9</v>
      </c>
      <c r="AC93" s="123">
        <f t="shared" si="65"/>
        <v>96.52</v>
      </c>
      <c r="AD93" s="116">
        <v>70</v>
      </c>
      <c r="AE93" s="119">
        <v>16.8</v>
      </c>
      <c r="AF93" s="119">
        <v>2.04</v>
      </c>
      <c r="AG93" s="119">
        <v>0.42</v>
      </c>
      <c r="AH93" s="134">
        <v>6300</v>
      </c>
      <c r="AI93" s="134">
        <v>7.0000000000000007E-2</v>
      </c>
      <c r="AJ93" s="134">
        <v>32</v>
      </c>
      <c r="AK93" s="134">
        <v>73</v>
      </c>
      <c r="AL93" s="134">
        <v>50</v>
      </c>
      <c r="AM93" s="134">
        <v>2.5</v>
      </c>
      <c r="AN93" s="134"/>
      <c r="AO93" s="134"/>
    </row>
    <row r="94" spans="1:41" ht="14.15" customHeight="1">
      <c r="A94" s="28"/>
      <c r="B94" s="42" t="s">
        <v>328</v>
      </c>
      <c r="C94" s="30"/>
      <c r="D94" s="27">
        <f>Produksi!E96</f>
        <v>0</v>
      </c>
      <c r="E94" s="26"/>
      <c r="F94" s="25">
        <f>Impor!E96</f>
        <v>0</v>
      </c>
      <c r="G94" s="31">
        <f t="shared" si="44"/>
        <v>0</v>
      </c>
      <c r="H94" s="25">
        <f>Ekspor!E96</f>
        <v>0</v>
      </c>
      <c r="I94" s="31">
        <f t="shared" si="45"/>
        <v>0</v>
      </c>
      <c r="J94" s="31">
        <f t="shared" si="57"/>
        <v>0</v>
      </c>
      <c r="K94" s="31">
        <f t="shared" si="58"/>
        <v>0</v>
      </c>
      <c r="L94" s="31">
        <f t="shared" si="59"/>
        <v>0</v>
      </c>
      <c r="M94" s="31">
        <f>'Industrial pangan'!E96</f>
        <v>0</v>
      </c>
      <c r="N94" s="31">
        <f t="shared" si="60"/>
        <v>0</v>
      </c>
      <c r="O94" s="31"/>
      <c r="P94" s="27">
        <f t="shared" si="38"/>
        <v>0</v>
      </c>
      <c r="Q94" s="82">
        <f t="shared" si="61"/>
        <v>0</v>
      </c>
      <c r="R94" s="82">
        <f t="shared" si="46"/>
        <v>0</v>
      </c>
      <c r="S94" s="30">
        <f t="shared" si="62"/>
        <v>0</v>
      </c>
      <c r="T94" s="82">
        <f t="shared" si="63"/>
        <v>0</v>
      </c>
      <c r="U94" s="83">
        <f t="shared" si="64"/>
        <v>0</v>
      </c>
      <c r="V94" s="84"/>
      <c r="W94" s="85">
        <v>100</v>
      </c>
      <c r="X94" s="85">
        <v>0</v>
      </c>
      <c r="Y94" s="85">
        <v>0.39</v>
      </c>
      <c r="Z94" s="85">
        <v>0</v>
      </c>
      <c r="AA94" s="85">
        <v>0</v>
      </c>
      <c r="AB94" s="121">
        <v>3.09</v>
      </c>
      <c r="AC94" s="123">
        <f t="shared" si="65"/>
        <v>96.52</v>
      </c>
      <c r="AD94" s="116">
        <v>87</v>
      </c>
      <c r="AE94" s="119">
        <v>21</v>
      </c>
      <c r="AF94" s="119">
        <v>0.9</v>
      </c>
      <c r="AG94" s="119">
        <v>0.1</v>
      </c>
      <c r="AH94" s="134">
        <v>10</v>
      </c>
      <c r="AI94" s="134">
        <v>0.03</v>
      </c>
      <c r="AJ94" s="134">
        <v>32</v>
      </c>
      <c r="AK94" s="134">
        <v>35</v>
      </c>
      <c r="AL94" s="134">
        <v>26</v>
      </c>
      <c r="AM94" s="134">
        <v>0.6</v>
      </c>
      <c r="AN94" s="134"/>
      <c r="AO94" s="134"/>
    </row>
    <row r="95" spans="1:41" ht="14.15" customHeight="1">
      <c r="A95" s="28"/>
      <c r="B95" s="42" t="s">
        <v>329</v>
      </c>
      <c r="C95" s="30"/>
      <c r="D95" s="27">
        <f>Produksi!E97</f>
        <v>0</v>
      </c>
      <c r="E95" s="26"/>
      <c r="F95" s="25">
        <f>Impor!E97</f>
        <v>0</v>
      </c>
      <c r="G95" s="31">
        <f t="shared" si="44"/>
        <v>0</v>
      </c>
      <c r="H95" s="25">
        <f>Ekspor!E97</f>
        <v>0</v>
      </c>
      <c r="I95" s="31">
        <f t="shared" si="45"/>
        <v>0</v>
      </c>
      <c r="J95" s="31">
        <f t="shared" si="57"/>
        <v>0</v>
      </c>
      <c r="K95" s="31">
        <f t="shared" si="58"/>
        <v>0</v>
      </c>
      <c r="L95" s="31">
        <f t="shared" si="59"/>
        <v>0</v>
      </c>
      <c r="M95" s="31">
        <f>'Industrial pangan'!E97</f>
        <v>0</v>
      </c>
      <c r="N95" s="31">
        <f t="shared" si="60"/>
        <v>0</v>
      </c>
      <c r="O95" s="31"/>
      <c r="P95" s="27">
        <f t="shared" si="38"/>
        <v>0</v>
      </c>
      <c r="Q95" s="82">
        <f t="shared" si="61"/>
        <v>0</v>
      </c>
      <c r="R95" s="82">
        <f t="shared" si="46"/>
        <v>0</v>
      </c>
      <c r="S95" s="30">
        <f t="shared" si="62"/>
        <v>0</v>
      </c>
      <c r="T95" s="82">
        <f t="shared" si="63"/>
        <v>0</v>
      </c>
      <c r="U95" s="83">
        <f t="shared" si="64"/>
        <v>0</v>
      </c>
      <c r="V95" s="84"/>
      <c r="W95" s="85">
        <v>100</v>
      </c>
      <c r="X95" s="85">
        <v>0</v>
      </c>
      <c r="Y95" s="85">
        <v>0.43</v>
      </c>
      <c r="Z95" s="85">
        <v>0</v>
      </c>
      <c r="AA95" s="85">
        <v>0</v>
      </c>
      <c r="AB95" s="121">
        <v>3.05</v>
      </c>
      <c r="AC95" s="123">
        <f t="shared" si="65"/>
        <v>96.52</v>
      </c>
      <c r="AD95" s="116">
        <v>83</v>
      </c>
      <c r="AE95" s="119">
        <v>30</v>
      </c>
      <c r="AF95" s="119">
        <v>0.6</v>
      </c>
      <c r="AG95" s="119">
        <v>0.1</v>
      </c>
      <c r="AH95" s="134">
        <v>90</v>
      </c>
      <c r="AI95" s="134">
        <v>0.05</v>
      </c>
      <c r="AJ95" s="134">
        <v>27</v>
      </c>
      <c r="AK95" s="134">
        <v>24</v>
      </c>
      <c r="AL95" s="134">
        <v>36</v>
      </c>
      <c r="AM95" s="134">
        <v>0.8</v>
      </c>
      <c r="AN95" s="134"/>
      <c r="AO95" s="134"/>
    </row>
    <row r="96" spans="1:41" ht="14.15" customHeight="1">
      <c r="A96" s="28"/>
      <c r="B96" s="42" t="s">
        <v>330</v>
      </c>
      <c r="C96" s="30"/>
      <c r="D96" s="27">
        <f>Produksi!E98</f>
        <v>152.30000000000001</v>
      </c>
      <c r="E96" s="26"/>
      <c r="F96" s="25">
        <f>Impor!E98</f>
        <v>0</v>
      </c>
      <c r="G96" s="31">
        <f t="shared" si="44"/>
        <v>152.30000000000001</v>
      </c>
      <c r="H96" s="25">
        <f>Ekspor!E98</f>
        <v>0</v>
      </c>
      <c r="I96" s="31">
        <f t="shared" si="45"/>
        <v>152.30000000000001</v>
      </c>
      <c r="J96" s="31">
        <f t="shared" si="57"/>
        <v>0</v>
      </c>
      <c r="K96" s="31">
        <f t="shared" si="58"/>
        <v>0.67012000000000005</v>
      </c>
      <c r="L96" s="31">
        <f t="shared" si="59"/>
        <v>0</v>
      </c>
      <c r="M96" s="31">
        <f>'Industrial pangan'!E98</f>
        <v>0</v>
      </c>
      <c r="N96" s="31">
        <f t="shared" si="60"/>
        <v>4.6299200000000003</v>
      </c>
      <c r="O96" s="31"/>
      <c r="P96" s="27">
        <f t="shared" si="38"/>
        <v>146.99996000000002</v>
      </c>
      <c r="Q96" s="82">
        <f t="shared" si="61"/>
        <v>7.1760505350308534E-2</v>
      </c>
      <c r="R96" s="82">
        <f t="shared" si="46"/>
        <v>0.19660412424742063</v>
      </c>
      <c r="S96" s="30">
        <f t="shared" si="62"/>
        <v>5.4144775817739653E-2</v>
      </c>
      <c r="T96" s="82">
        <f t="shared" si="63"/>
        <v>3.821984175369858E-3</v>
      </c>
      <c r="U96" s="83">
        <f t="shared" si="64"/>
        <v>4.7774802192123225E-4</v>
      </c>
      <c r="V96" s="84"/>
      <c r="W96" s="85">
        <v>100</v>
      </c>
      <c r="X96" s="85">
        <v>0</v>
      </c>
      <c r="Y96" s="85">
        <v>0.44</v>
      </c>
      <c r="Z96" s="85">
        <v>0</v>
      </c>
      <c r="AA96" s="85">
        <v>0</v>
      </c>
      <c r="AB96" s="121">
        <v>3.04</v>
      </c>
      <c r="AC96" s="123">
        <f t="shared" si="65"/>
        <v>96.52</v>
      </c>
      <c r="AD96" s="116">
        <v>90</v>
      </c>
      <c r="AE96" s="119">
        <v>30.6</v>
      </c>
      <c r="AF96" s="119">
        <v>2.16</v>
      </c>
      <c r="AG96" s="119">
        <v>0.27</v>
      </c>
      <c r="AH96" s="134">
        <v>630</v>
      </c>
      <c r="AI96" s="134">
        <v>0.08</v>
      </c>
      <c r="AJ96" s="134">
        <v>19</v>
      </c>
      <c r="AK96" s="134">
        <v>65</v>
      </c>
      <c r="AL96" s="134">
        <v>44</v>
      </c>
      <c r="AM96" s="134">
        <v>1.1000000000000001</v>
      </c>
      <c r="AN96" s="134"/>
      <c r="AO96" s="134"/>
    </row>
    <row r="97" spans="1:41" ht="14.15" customHeight="1">
      <c r="A97" s="28"/>
      <c r="B97" s="42" t="s">
        <v>331</v>
      </c>
      <c r="C97" s="30"/>
      <c r="D97" s="27">
        <f>Produksi!E99</f>
        <v>419.5</v>
      </c>
      <c r="E97" s="26"/>
      <c r="F97" s="25">
        <f>Impor!E99</f>
        <v>0</v>
      </c>
      <c r="G97" s="31">
        <f t="shared" si="44"/>
        <v>419.5</v>
      </c>
      <c r="H97" s="25">
        <f>Ekspor!E99</f>
        <v>0</v>
      </c>
      <c r="I97" s="31">
        <f t="shared" si="45"/>
        <v>419.5</v>
      </c>
      <c r="J97" s="31">
        <f t="shared" si="57"/>
        <v>0</v>
      </c>
      <c r="K97" s="31">
        <f t="shared" si="58"/>
        <v>1.8458000000000001</v>
      </c>
      <c r="L97" s="31">
        <f t="shared" si="59"/>
        <v>0</v>
      </c>
      <c r="M97" s="31">
        <f>'Industrial pangan'!E99</f>
        <v>0</v>
      </c>
      <c r="N97" s="31">
        <f t="shared" si="60"/>
        <v>12.752800000000001</v>
      </c>
      <c r="O97" s="31"/>
      <c r="P97" s="27">
        <f t="shared" si="38"/>
        <v>404.90140000000002</v>
      </c>
      <c r="Q97" s="82">
        <f t="shared" si="61"/>
        <v>0.19765943528860425</v>
      </c>
      <c r="R97" s="82">
        <f t="shared" si="46"/>
        <v>0.5415326994208336</v>
      </c>
      <c r="S97" s="30">
        <f t="shared" si="62"/>
        <v>4.3677861404486748E-2</v>
      </c>
      <c r="T97" s="82">
        <f t="shared" si="63"/>
        <v>2.4607245861682676E-3</v>
      </c>
      <c r="U97" s="83">
        <f t="shared" si="64"/>
        <v>1.0765670064486173E-3</v>
      </c>
      <c r="V97" s="84"/>
      <c r="W97" s="85">
        <v>100</v>
      </c>
      <c r="X97" s="85">
        <v>0</v>
      </c>
      <c r="Y97" s="85">
        <v>0.44</v>
      </c>
      <c r="Z97" s="85">
        <v>0</v>
      </c>
      <c r="AA97" s="103"/>
      <c r="AB97" s="121">
        <v>3.04</v>
      </c>
      <c r="AC97" s="123">
        <f t="shared" si="65"/>
        <v>96.52</v>
      </c>
      <c r="AD97" s="116">
        <v>71</v>
      </c>
      <c r="AE97" s="119">
        <v>11.36</v>
      </c>
      <c r="AF97" s="119">
        <v>0.64</v>
      </c>
      <c r="AG97" s="119">
        <v>0.28000000000000003</v>
      </c>
      <c r="AH97" s="134">
        <v>6090</v>
      </c>
      <c r="AI97" s="134">
        <v>0.08</v>
      </c>
      <c r="AJ97" s="134">
        <v>80</v>
      </c>
      <c r="AK97" s="134">
        <v>267</v>
      </c>
      <c r="AL97" s="134">
        <v>67</v>
      </c>
      <c r="AM97" s="134">
        <v>3.9</v>
      </c>
      <c r="AN97" s="134"/>
      <c r="AO97" s="134"/>
    </row>
    <row r="98" spans="1:41" ht="14.15" customHeight="1">
      <c r="A98" s="142"/>
      <c r="B98" s="42" t="s">
        <v>332</v>
      </c>
      <c r="C98" s="143">
        <f>Produksi!C100/1000</f>
        <v>0</v>
      </c>
      <c r="D98" s="27">
        <f>Produksi!E100</f>
        <v>0</v>
      </c>
      <c r="E98" s="26"/>
      <c r="F98" s="25">
        <f>Impor!E100</f>
        <v>0</v>
      </c>
      <c r="G98" s="31">
        <f t="shared" si="44"/>
        <v>0</v>
      </c>
      <c r="H98" s="25">
        <f>Ekspor!E100</f>
        <v>0</v>
      </c>
      <c r="I98" s="31">
        <f t="shared" si="45"/>
        <v>0</v>
      </c>
      <c r="J98" s="31">
        <f t="shared" si="57"/>
        <v>0</v>
      </c>
      <c r="K98" s="31">
        <f t="shared" si="58"/>
        <v>0</v>
      </c>
      <c r="L98" s="31">
        <f t="shared" si="59"/>
        <v>0</v>
      </c>
      <c r="M98" s="31">
        <f>'Industrial pangan'!E100</f>
        <v>0</v>
      </c>
      <c r="N98" s="31">
        <f t="shared" si="60"/>
        <v>0</v>
      </c>
      <c r="O98" s="31"/>
      <c r="P98" s="27">
        <f t="shared" si="38"/>
        <v>0</v>
      </c>
      <c r="Q98" s="82">
        <f t="shared" si="61"/>
        <v>0</v>
      </c>
      <c r="R98" s="82">
        <f t="shared" si="46"/>
        <v>0</v>
      </c>
      <c r="S98" s="30">
        <f t="shared" si="62"/>
        <v>0</v>
      </c>
      <c r="T98" s="82">
        <f t="shared" si="63"/>
        <v>0</v>
      </c>
      <c r="U98" s="83">
        <f t="shared" si="64"/>
        <v>0</v>
      </c>
      <c r="V98" s="84"/>
      <c r="W98" s="85">
        <v>100</v>
      </c>
      <c r="X98" s="85">
        <v>0</v>
      </c>
      <c r="Y98" s="85">
        <v>0.24</v>
      </c>
      <c r="Z98" s="85">
        <v>0</v>
      </c>
      <c r="AA98" s="103"/>
      <c r="AB98" s="121">
        <v>3.24</v>
      </c>
      <c r="AC98" s="123">
        <f t="shared" si="65"/>
        <v>96.52000000000001</v>
      </c>
      <c r="AD98" s="116">
        <v>88</v>
      </c>
      <c r="AE98" s="119">
        <v>83.6</v>
      </c>
      <c r="AF98" s="119">
        <v>3.96</v>
      </c>
      <c r="AG98" s="119">
        <v>0.2</v>
      </c>
      <c r="AH98" s="134">
        <v>0</v>
      </c>
      <c r="AI98" s="134">
        <v>0.22</v>
      </c>
      <c r="AJ98" s="134">
        <v>15</v>
      </c>
      <c r="AK98" s="134">
        <v>42</v>
      </c>
      <c r="AL98" s="134">
        <v>134</v>
      </c>
      <c r="AM98" s="134">
        <v>1</v>
      </c>
      <c r="AN98" s="134"/>
      <c r="AO98" s="134"/>
    </row>
    <row r="99" spans="1:41" ht="14.15" customHeight="1">
      <c r="A99" s="142"/>
      <c r="B99" s="42" t="s">
        <v>333</v>
      </c>
      <c r="C99" s="144"/>
      <c r="D99" s="27">
        <f>Produksi!E101</f>
        <v>0</v>
      </c>
      <c r="E99" s="26"/>
      <c r="F99" s="25">
        <f>Impor!E101</f>
        <v>0</v>
      </c>
      <c r="G99" s="31">
        <f t="shared" si="44"/>
        <v>0</v>
      </c>
      <c r="H99" s="25">
        <f>Ekspor!E101</f>
        <v>0</v>
      </c>
      <c r="I99" s="31">
        <f t="shared" si="45"/>
        <v>0</v>
      </c>
      <c r="J99" s="31">
        <f t="shared" si="57"/>
        <v>0</v>
      </c>
      <c r="K99" s="31">
        <f t="shared" si="58"/>
        <v>0</v>
      </c>
      <c r="L99" s="31">
        <f t="shared" si="59"/>
        <v>0</v>
      </c>
      <c r="M99" s="31">
        <f>'Industrial pangan'!E101</f>
        <v>0</v>
      </c>
      <c r="N99" s="31">
        <f t="shared" si="60"/>
        <v>0</v>
      </c>
      <c r="O99" s="31"/>
      <c r="P99" s="27">
        <f t="shared" si="38"/>
        <v>0</v>
      </c>
      <c r="Q99" s="82">
        <f t="shared" si="61"/>
        <v>0</v>
      </c>
      <c r="R99" s="82">
        <f t="shared" si="46"/>
        <v>0</v>
      </c>
      <c r="S99" s="30">
        <f t="shared" si="62"/>
        <v>0</v>
      </c>
      <c r="T99" s="82">
        <f t="shared" si="63"/>
        <v>0</v>
      </c>
      <c r="U99" s="83">
        <f t="shared" si="64"/>
        <v>0</v>
      </c>
      <c r="V99" s="102"/>
      <c r="W99" s="103"/>
      <c r="X99" s="103"/>
      <c r="Y99" s="103"/>
      <c r="Z99" s="103"/>
      <c r="AA99" s="103"/>
      <c r="AB99" s="159">
        <v>2.84</v>
      </c>
      <c r="AC99" s="128">
        <v>97.39</v>
      </c>
      <c r="AD99" s="126">
        <v>57</v>
      </c>
      <c r="AE99" s="127">
        <v>25</v>
      </c>
      <c r="AF99" s="127">
        <v>2.4</v>
      </c>
      <c r="AG99" s="127">
        <v>0.2</v>
      </c>
      <c r="AH99" s="162"/>
      <c r="AI99" s="134"/>
      <c r="AJ99" s="134"/>
      <c r="AK99" s="134"/>
      <c r="AL99" s="134"/>
      <c r="AM99" s="134"/>
      <c r="AN99" s="134"/>
      <c r="AO99" s="134"/>
    </row>
    <row r="100" spans="1:41" ht="14.15" customHeight="1">
      <c r="A100" s="142"/>
      <c r="B100" s="42" t="s">
        <v>334</v>
      </c>
      <c r="C100" s="144"/>
      <c r="D100" s="27">
        <f>Produksi!E102</f>
        <v>14.298</v>
      </c>
      <c r="E100" s="26"/>
      <c r="F100" s="25">
        <f>Impor!E102</f>
        <v>0</v>
      </c>
      <c r="G100" s="31">
        <f t="shared" si="44"/>
        <v>14.298</v>
      </c>
      <c r="H100" s="25">
        <f>Ekspor!E102</f>
        <v>0</v>
      </c>
      <c r="I100" s="31">
        <f t="shared" si="45"/>
        <v>14.298</v>
      </c>
      <c r="J100" s="31">
        <f t="shared" si="57"/>
        <v>0</v>
      </c>
      <c r="K100" s="31">
        <f t="shared" si="58"/>
        <v>0</v>
      </c>
      <c r="L100" s="31">
        <f t="shared" si="59"/>
        <v>0</v>
      </c>
      <c r="M100" s="31">
        <f>'Industrial pangan'!E102</f>
        <v>0</v>
      </c>
      <c r="N100" s="31">
        <f t="shared" si="60"/>
        <v>0.40606319999999996</v>
      </c>
      <c r="O100" s="31"/>
      <c r="P100" s="27">
        <f t="shared" si="38"/>
        <v>13.8919368</v>
      </c>
      <c r="Q100" s="82">
        <f t="shared" si="61"/>
        <v>6.7815828321487149E-3</v>
      </c>
      <c r="R100" s="82">
        <f t="shared" si="46"/>
        <v>1.8579678992188261E-2</v>
      </c>
      <c r="S100" s="30">
        <f t="shared" si="62"/>
        <v>1.3284470479414607E-2</v>
      </c>
      <c r="T100" s="82">
        <f t="shared" si="63"/>
        <v>1.8393882202266379E-3</v>
      </c>
      <c r="U100" s="83">
        <f t="shared" si="64"/>
        <v>1.486374319375061E-4</v>
      </c>
      <c r="V100" s="102"/>
      <c r="W100" s="103"/>
      <c r="X100" s="103"/>
      <c r="Y100" s="103"/>
      <c r="Z100" s="103"/>
      <c r="AA100" s="103"/>
      <c r="AB100" s="159">
        <v>2.84</v>
      </c>
      <c r="AC100" s="128">
        <v>97.39</v>
      </c>
      <c r="AD100" s="126">
        <v>100</v>
      </c>
      <c r="AE100" s="127">
        <v>71.5</v>
      </c>
      <c r="AF100" s="127">
        <v>9.9</v>
      </c>
      <c r="AG100" s="127">
        <v>0.8</v>
      </c>
      <c r="AH100" s="162"/>
      <c r="AI100" s="134"/>
      <c r="AJ100" s="134"/>
      <c r="AK100" s="134"/>
      <c r="AL100" s="134"/>
      <c r="AM100" s="134"/>
      <c r="AN100" s="134"/>
      <c r="AO100" s="134"/>
    </row>
    <row r="101" spans="1:41" ht="14.15" customHeight="1">
      <c r="A101" s="142"/>
      <c r="B101" s="42" t="s">
        <v>335</v>
      </c>
      <c r="C101" s="144"/>
      <c r="D101" s="27">
        <f>Produksi!E103</f>
        <v>474.3</v>
      </c>
      <c r="E101" s="26"/>
      <c r="F101" s="25">
        <f>Impor!E103</f>
        <v>0</v>
      </c>
      <c r="G101" s="31">
        <f t="shared" si="44"/>
        <v>474.3</v>
      </c>
      <c r="H101" s="25">
        <f>Ekspor!E103</f>
        <v>0</v>
      </c>
      <c r="I101" s="31">
        <f t="shared" si="45"/>
        <v>474.3</v>
      </c>
      <c r="J101" s="31">
        <f t="shared" si="57"/>
        <v>0</v>
      </c>
      <c r="K101" s="31">
        <f t="shared" si="58"/>
        <v>0</v>
      </c>
      <c r="L101" s="31">
        <f t="shared" si="59"/>
        <v>0</v>
      </c>
      <c r="M101" s="31">
        <f>'Industrial pangan'!E103</f>
        <v>0</v>
      </c>
      <c r="N101" s="31">
        <f t="shared" si="60"/>
        <v>13.47012</v>
      </c>
      <c r="O101" s="31"/>
      <c r="P101" s="27">
        <f t="shared" si="38"/>
        <v>460.82988</v>
      </c>
      <c r="Q101" s="82">
        <f t="shared" si="61"/>
        <v>0.22496186440677968</v>
      </c>
      <c r="R101" s="82">
        <f t="shared" si="46"/>
        <v>0.61633387508706761</v>
      </c>
      <c r="S101" s="30">
        <f t="shared" si="62"/>
        <v>0.24406821453447877</v>
      </c>
      <c r="T101" s="82">
        <f t="shared" si="63"/>
        <v>1.849001625261203E-2</v>
      </c>
      <c r="U101" s="83">
        <f t="shared" si="64"/>
        <v>2.588602275365684E-3</v>
      </c>
      <c r="V101" s="102"/>
      <c r="W101" s="103"/>
      <c r="X101" s="103"/>
      <c r="Y101" s="103"/>
      <c r="Z101" s="103"/>
      <c r="AA101" s="80">
        <v>0</v>
      </c>
      <c r="AB101" s="159">
        <v>2.84</v>
      </c>
      <c r="AC101" s="128">
        <v>97.39</v>
      </c>
      <c r="AD101" s="126">
        <v>60</v>
      </c>
      <c r="AE101" s="127">
        <v>66</v>
      </c>
      <c r="AF101" s="127">
        <v>5</v>
      </c>
      <c r="AG101" s="127">
        <v>0.7</v>
      </c>
      <c r="AH101" s="162"/>
      <c r="AI101" s="134"/>
      <c r="AJ101" s="134"/>
      <c r="AK101" s="134"/>
      <c r="AL101" s="134"/>
      <c r="AM101" s="134"/>
      <c r="AN101" s="134"/>
      <c r="AO101" s="134"/>
    </row>
    <row r="102" spans="1:41" ht="14.15" customHeight="1">
      <c r="A102" s="142"/>
      <c r="B102" s="42" t="s">
        <v>336</v>
      </c>
      <c r="C102" s="144"/>
      <c r="D102" s="27">
        <f>Produksi!E104</f>
        <v>58.85</v>
      </c>
      <c r="E102" s="26"/>
      <c r="F102" s="25">
        <f>Impor!E104</f>
        <v>0</v>
      </c>
      <c r="G102" s="31">
        <f t="shared" si="44"/>
        <v>58.85</v>
      </c>
      <c r="H102" s="25">
        <f>Ekspor!E104</f>
        <v>0</v>
      </c>
      <c r="I102" s="31">
        <f t="shared" si="45"/>
        <v>58.85</v>
      </c>
      <c r="J102" s="31">
        <f t="shared" si="57"/>
        <v>0</v>
      </c>
      <c r="K102" s="31">
        <f t="shared" si="58"/>
        <v>0</v>
      </c>
      <c r="L102" s="31">
        <f t="shared" si="59"/>
        <v>0</v>
      </c>
      <c r="M102" s="31">
        <f>'Industrial pangan'!E104</f>
        <v>0</v>
      </c>
      <c r="N102" s="31">
        <f t="shared" si="60"/>
        <v>1.6713399999999998</v>
      </c>
      <c r="O102" s="31"/>
      <c r="P102" s="27">
        <f t="shared" si="38"/>
        <v>57.178660000000001</v>
      </c>
      <c r="Q102" s="82">
        <f t="shared" si="61"/>
        <v>2.7912725533078185E-2</v>
      </c>
      <c r="R102" s="82">
        <f t="shared" si="46"/>
        <v>7.6473220638570372E-2</v>
      </c>
      <c r="S102" s="30">
        <f t="shared" si="62"/>
        <v>1.4068013668671404E-2</v>
      </c>
      <c r="T102" s="82">
        <f t="shared" si="63"/>
        <v>1.0296354426777114E-3</v>
      </c>
      <c r="U102" s="83">
        <f t="shared" si="64"/>
        <v>1.9271251600919731E-4</v>
      </c>
      <c r="V102" s="102"/>
      <c r="W102" s="103"/>
      <c r="X102" s="103"/>
      <c r="Y102" s="103"/>
      <c r="Z102" s="103"/>
      <c r="AA102" s="86"/>
      <c r="AB102" s="159">
        <v>2.84</v>
      </c>
      <c r="AC102" s="128">
        <v>97.39</v>
      </c>
      <c r="AD102" s="126">
        <v>36</v>
      </c>
      <c r="AE102" s="127">
        <v>51.1</v>
      </c>
      <c r="AF102" s="127">
        <v>3.74</v>
      </c>
      <c r="AG102" s="127">
        <v>0.7</v>
      </c>
      <c r="AH102" s="162"/>
      <c r="AI102" s="134"/>
      <c r="AJ102" s="134"/>
      <c r="AK102" s="134"/>
      <c r="AL102" s="134"/>
      <c r="AM102" s="134"/>
      <c r="AN102" s="134"/>
      <c r="AO102" s="134"/>
    </row>
    <row r="103" spans="1:41" ht="14.15" customHeight="1">
      <c r="A103" s="142"/>
      <c r="B103" s="42" t="s">
        <v>337</v>
      </c>
      <c r="C103" s="144"/>
      <c r="D103" s="27">
        <f>Produksi!E105</f>
        <v>19</v>
      </c>
      <c r="E103" s="26"/>
      <c r="F103" s="25">
        <f>Impor!E105</f>
        <v>0</v>
      </c>
      <c r="G103" s="31">
        <f t="shared" si="44"/>
        <v>19</v>
      </c>
      <c r="H103" s="25">
        <f>Ekspor!E105</f>
        <v>0</v>
      </c>
      <c r="I103" s="31">
        <f t="shared" si="45"/>
        <v>19</v>
      </c>
      <c r="J103" s="31">
        <f t="shared" si="57"/>
        <v>0</v>
      </c>
      <c r="K103" s="31">
        <f t="shared" si="58"/>
        <v>0</v>
      </c>
      <c r="L103" s="31">
        <f t="shared" si="59"/>
        <v>0</v>
      </c>
      <c r="M103" s="31">
        <f>'Industrial pangan'!E105</f>
        <v>0</v>
      </c>
      <c r="N103" s="31">
        <f t="shared" si="60"/>
        <v>0.53959999999999997</v>
      </c>
      <c r="O103" s="31"/>
      <c r="P103" s="27">
        <f t="shared" si="38"/>
        <v>18.4604</v>
      </c>
      <c r="Q103" s="82">
        <f t="shared" si="61"/>
        <v>9.0117550574084198E-3</v>
      </c>
      <c r="R103" s="82">
        <f t="shared" si="46"/>
        <v>2.4689739883310739E-2</v>
      </c>
      <c r="S103" s="30">
        <f t="shared" si="62"/>
        <v>2.8931437195263521E-2</v>
      </c>
      <c r="T103" s="82">
        <f t="shared" si="63"/>
        <v>1.3019146737868585E-3</v>
      </c>
      <c r="U103" s="83">
        <f t="shared" si="64"/>
        <v>2.0665312282331087E-5</v>
      </c>
      <c r="V103" s="102"/>
      <c r="W103" s="103"/>
      <c r="X103" s="103"/>
      <c r="Y103" s="103"/>
      <c r="Z103" s="103"/>
      <c r="AA103" s="86"/>
      <c r="AB103" s="159">
        <v>2.84</v>
      </c>
      <c r="AC103" s="128">
        <v>97.39</v>
      </c>
      <c r="AD103" s="126">
        <v>93</v>
      </c>
      <c r="AE103" s="127">
        <v>126</v>
      </c>
      <c r="AF103" s="127">
        <v>5.67</v>
      </c>
      <c r="AG103" s="127">
        <v>0.09</v>
      </c>
      <c r="AH103" s="162"/>
      <c r="AI103" s="134"/>
      <c r="AJ103" s="134"/>
      <c r="AK103" s="134"/>
      <c r="AL103" s="134"/>
      <c r="AM103" s="134"/>
      <c r="AN103" s="134"/>
      <c r="AO103" s="134"/>
    </row>
    <row r="104" spans="1:41" ht="14.15" customHeight="1">
      <c r="A104" s="142"/>
      <c r="B104" s="42" t="s">
        <v>338</v>
      </c>
      <c r="C104" s="30"/>
      <c r="D104" s="27">
        <f>Produksi!E106</f>
        <v>0</v>
      </c>
      <c r="E104" s="26"/>
      <c r="F104" s="25">
        <f>Impor!E106</f>
        <v>0</v>
      </c>
      <c r="G104" s="31">
        <f t="shared" si="44"/>
        <v>0</v>
      </c>
      <c r="H104" s="25">
        <f>Ekspor!E106</f>
        <v>0</v>
      </c>
      <c r="I104" s="31">
        <f t="shared" si="45"/>
        <v>0</v>
      </c>
      <c r="J104" s="31">
        <f t="shared" si="57"/>
        <v>0</v>
      </c>
      <c r="K104" s="31">
        <f t="shared" si="58"/>
        <v>0</v>
      </c>
      <c r="L104" s="31">
        <f t="shared" si="59"/>
        <v>0</v>
      </c>
      <c r="M104" s="31">
        <f>'Industrial pangan'!E106</f>
        <v>0</v>
      </c>
      <c r="N104" s="31">
        <f t="shared" si="60"/>
        <v>0</v>
      </c>
      <c r="O104" s="31"/>
      <c r="P104" s="27">
        <f t="shared" si="38"/>
        <v>0</v>
      </c>
      <c r="Q104" s="82">
        <f t="shared" si="61"/>
        <v>0</v>
      </c>
      <c r="R104" s="82">
        <f t="shared" si="46"/>
        <v>0</v>
      </c>
      <c r="S104" s="25">
        <f t="shared" si="62"/>
        <v>0</v>
      </c>
      <c r="T104" s="77">
        <f t="shared" si="63"/>
        <v>0</v>
      </c>
      <c r="U104" s="78">
        <f t="shared" si="64"/>
        <v>0</v>
      </c>
      <c r="V104" s="84"/>
      <c r="W104" s="85">
        <v>100</v>
      </c>
      <c r="X104" s="85">
        <v>0</v>
      </c>
      <c r="Y104" s="85">
        <v>0.64</v>
      </c>
      <c r="Z104" s="85">
        <v>0</v>
      </c>
      <c r="AA104" s="85">
        <v>0</v>
      </c>
      <c r="AB104" s="159">
        <v>2.84</v>
      </c>
      <c r="AC104" s="123">
        <f>W104-X104-Y104-Z104-AA104-AB104</f>
        <v>96.52</v>
      </c>
      <c r="AD104" s="116">
        <v>85</v>
      </c>
      <c r="AE104" s="119">
        <v>28.5</v>
      </c>
      <c r="AF104" s="119">
        <v>24.96</v>
      </c>
      <c r="AG104" s="119">
        <v>0.59</v>
      </c>
      <c r="AH104" s="134"/>
      <c r="AI104" s="134"/>
      <c r="AJ104" s="134"/>
      <c r="AK104" s="134"/>
      <c r="AL104" s="134"/>
      <c r="AM104" s="134"/>
      <c r="AN104" s="134"/>
      <c r="AO104" s="134"/>
    </row>
    <row r="105" spans="1:41" ht="14.15" customHeight="1">
      <c r="A105" s="28"/>
      <c r="B105" s="145" t="s">
        <v>96</v>
      </c>
      <c r="C105" s="30"/>
      <c r="D105" s="27">
        <f>Produksi!E107</f>
        <v>0</v>
      </c>
      <c r="E105" s="26"/>
      <c r="F105" s="25">
        <f>Impor!E107</f>
        <v>0</v>
      </c>
      <c r="G105" s="31">
        <f t="shared" ref="G105:G109" si="66">SUM(D105)-SUM(E105)+SUM(F105)</f>
        <v>0</v>
      </c>
      <c r="H105" s="25">
        <f>Ekspor!E107</f>
        <v>0</v>
      </c>
      <c r="I105" s="31">
        <f t="shared" ref="I105:I109" si="67">SUM(G105)-SUM(H105)</f>
        <v>0</v>
      </c>
      <c r="J105" s="31">
        <f t="shared" ref="J105:J109" si="68">($I105*X105)/100</f>
        <v>0</v>
      </c>
      <c r="K105" s="31">
        <f t="shared" ref="K105:K109" si="69">($I105*Y105)/100</f>
        <v>0</v>
      </c>
      <c r="L105" s="31">
        <f t="shared" ref="L105:L109" si="70">($I105*Z105)/100</f>
        <v>0</v>
      </c>
      <c r="M105" s="31">
        <f>'Industrial pangan'!E107</f>
        <v>0</v>
      </c>
      <c r="N105" s="31">
        <f t="shared" ref="N105:N109" si="71">($I105*AB105)/100</f>
        <v>0</v>
      </c>
      <c r="O105" s="31"/>
      <c r="P105" s="27">
        <f t="shared" si="38"/>
        <v>0</v>
      </c>
      <c r="Q105" s="82">
        <f t="shared" ref="Q105:Q109" si="72">P105/$AO$12*1000</f>
        <v>0</v>
      </c>
      <c r="R105" s="82">
        <f t="shared" ref="R105:R109" si="73">Q105/365*1000</f>
        <v>0</v>
      </c>
      <c r="S105" s="25">
        <f t="shared" ref="S105:S109" si="74">R105/100*AD105/100*AE105</f>
        <v>0</v>
      </c>
      <c r="T105" s="77">
        <f t="shared" ref="T105:T109" si="75">R105/100*AD105/100*AF105</f>
        <v>0</v>
      </c>
      <c r="U105" s="78">
        <f t="shared" ref="U105:U109" si="76">R105/100*AD105/100*AG105</f>
        <v>0</v>
      </c>
      <c r="V105" s="84"/>
      <c r="W105" s="85"/>
      <c r="X105" s="86"/>
      <c r="Y105" s="86"/>
      <c r="Z105" s="86"/>
      <c r="AA105" s="85">
        <v>0</v>
      </c>
      <c r="AB105" s="159">
        <v>2.84</v>
      </c>
      <c r="AC105" s="123"/>
      <c r="AD105" s="116">
        <v>100</v>
      </c>
      <c r="AE105" s="119">
        <v>98</v>
      </c>
      <c r="AF105" s="119">
        <v>6.7</v>
      </c>
      <c r="AG105" s="119">
        <v>0.4</v>
      </c>
      <c r="AH105" s="134"/>
      <c r="AI105" s="134"/>
      <c r="AJ105" s="134"/>
      <c r="AK105" s="134"/>
      <c r="AL105" s="134"/>
      <c r="AM105" s="134"/>
      <c r="AN105" s="134"/>
      <c r="AO105" s="134"/>
    </row>
    <row r="106" spans="1:41" ht="14.15" customHeight="1">
      <c r="A106" s="146"/>
      <c r="B106" s="145" t="s">
        <v>97</v>
      </c>
      <c r="C106" s="30"/>
      <c r="D106" s="27">
        <f>Produksi!E108</f>
        <v>0</v>
      </c>
      <c r="E106" s="26"/>
      <c r="F106" s="25">
        <f>Impor!E108</f>
        <v>0</v>
      </c>
      <c r="G106" s="31">
        <f t="shared" si="66"/>
        <v>0</v>
      </c>
      <c r="H106" s="25">
        <f>Ekspor!E108</f>
        <v>0</v>
      </c>
      <c r="I106" s="31">
        <f t="shared" si="67"/>
        <v>0</v>
      </c>
      <c r="J106" s="31">
        <f t="shared" si="68"/>
        <v>0</v>
      </c>
      <c r="K106" s="31">
        <f t="shared" si="69"/>
        <v>0</v>
      </c>
      <c r="L106" s="31">
        <f t="shared" si="70"/>
        <v>0</v>
      </c>
      <c r="M106" s="31">
        <f>'Industrial pangan'!E108</f>
        <v>0</v>
      </c>
      <c r="N106" s="31">
        <f t="shared" si="71"/>
        <v>0</v>
      </c>
      <c r="O106" s="31"/>
      <c r="P106" s="27">
        <f t="shared" si="38"/>
        <v>0</v>
      </c>
      <c r="Q106" s="82">
        <f t="shared" si="72"/>
        <v>0</v>
      </c>
      <c r="R106" s="82">
        <f t="shared" si="73"/>
        <v>0</v>
      </c>
      <c r="S106" s="25">
        <f t="shared" si="74"/>
        <v>0</v>
      </c>
      <c r="T106" s="77">
        <f t="shared" si="75"/>
        <v>0</v>
      </c>
      <c r="U106" s="78">
        <f t="shared" si="76"/>
        <v>0</v>
      </c>
      <c r="V106" s="84"/>
      <c r="W106" s="85"/>
      <c r="X106" s="86"/>
      <c r="Y106" s="86"/>
      <c r="Z106" s="86"/>
      <c r="AA106" s="85"/>
      <c r="AB106" s="159">
        <v>2.84</v>
      </c>
      <c r="AC106" s="123"/>
      <c r="AD106" s="116">
        <v>100</v>
      </c>
      <c r="AE106" s="119">
        <v>18</v>
      </c>
      <c r="AF106" s="119">
        <v>1.2</v>
      </c>
      <c r="AG106" s="119">
        <v>0.2</v>
      </c>
      <c r="AH106" s="134"/>
      <c r="AI106" s="134"/>
      <c r="AJ106" s="134"/>
      <c r="AK106" s="134"/>
      <c r="AL106" s="134"/>
      <c r="AM106" s="134"/>
      <c r="AN106" s="134"/>
      <c r="AO106" s="134"/>
    </row>
    <row r="107" spans="1:41" ht="14.15" customHeight="1">
      <c r="A107" s="146"/>
      <c r="B107" s="145" t="s">
        <v>98</v>
      </c>
      <c r="C107" s="30"/>
      <c r="D107" s="27">
        <f>Produksi!E109</f>
        <v>0</v>
      </c>
      <c r="E107" s="26"/>
      <c r="F107" s="25">
        <f>Impor!E109</f>
        <v>0</v>
      </c>
      <c r="G107" s="31">
        <f t="shared" si="66"/>
        <v>0</v>
      </c>
      <c r="H107" s="25">
        <f>Ekspor!E109</f>
        <v>0</v>
      </c>
      <c r="I107" s="31">
        <f t="shared" si="67"/>
        <v>0</v>
      </c>
      <c r="J107" s="31">
        <f t="shared" si="68"/>
        <v>0</v>
      </c>
      <c r="K107" s="31">
        <f t="shared" si="69"/>
        <v>0</v>
      </c>
      <c r="L107" s="31">
        <f t="shared" si="70"/>
        <v>0</v>
      </c>
      <c r="M107" s="31">
        <f>'Industrial pangan'!E109</f>
        <v>0</v>
      </c>
      <c r="N107" s="31">
        <f t="shared" si="71"/>
        <v>0</v>
      </c>
      <c r="O107" s="31"/>
      <c r="P107" s="27">
        <f t="shared" si="38"/>
        <v>0</v>
      </c>
      <c r="Q107" s="82">
        <f t="shared" si="72"/>
        <v>0</v>
      </c>
      <c r="R107" s="82">
        <f t="shared" si="73"/>
        <v>0</v>
      </c>
      <c r="S107" s="25">
        <f t="shared" si="74"/>
        <v>0</v>
      </c>
      <c r="T107" s="77">
        <f t="shared" si="75"/>
        <v>0</v>
      </c>
      <c r="U107" s="78">
        <f t="shared" si="76"/>
        <v>0</v>
      </c>
      <c r="V107" s="84"/>
      <c r="W107" s="85"/>
      <c r="X107" s="86"/>
      <c r="Y107" s="86"/>
      <c r="Z107" s="86"/>
      <c r="AA107" s="85"/>
      <c r="AB107" s="159">
        <v>2.84</v>
      </c>
      <c r="AC107" s="123"/>
      <c r="AD107" s="116">
        <v>100</v>
      </c>
      <c r="AE107" s="119">
        <v>100</v>
      </c>
      <c r="AF107" s="119">
        <v>23</v>
      </c>
      <c r="AG107" s="119">
        <v>2.6</v>
      </c>
      <c r="AH107" s="134"/>
      <c r="AI107" s="134"/>
      <c r="AJ107" s="134"/>
      <c r="AK107" s="134"/>
      <c r="AL107" s="134"/>
      <c r="AM107" s="134"/>
      <c r="AN107" s="134"/>
      <c r="AO107" s="134"/>
    </row>
    <row r="108" spans="1:41" ht="14.15" customHeight="1">
      <c r="A108" s="146"/>
      <c r="B108" s="145" t="s">
        <v>99</v>
      </c>
      <c r="C108" s="30"/>
      <c r="D108" s="27">
        <f>Produksi!E110</f>
        <v>0</v>
      </c>
      <c r="E108" s="26"/>
      <c r="F108" s="25">
        <f>Impor!E110</f>
        <v>0</v>
      </c>
      <c r="G108" s="31">
        <f t="shared" si="66"/>
        <v>0</v>
      </c>
      <c r="H108" s="25">
        <f>Ekspor!E110</f>
        <v>0</v>
      </c>
      <c r="I108" s="31">
        <f t="shared" si="67"/>
        <v>0</v>
      </c>
      <c r="J108" s="31">
        <f t="shared" si="68"/>
        <v>0</v>
      </c>
      <c r="K108" s="31">
        <f t="shared" si="69"/>
        <v>0</v>
      </c>
      <c r="L108" s="31">
        <f t="shared" si="70"/>
        <v>0</v>
      </c>
      <c r="M108" s="31">
        <f>'Industrial pangan'!E110</f>
        <v>0</v>
      </c>
      <c r="N108" s="31">
        <f t="shared" si="71"/>
        <v>0</v>
      </c>
      <c r="O108" s="31"/>
      <c r="P108" s="27">
        <f t="shared" si="38"/>
        <v>0</v>
      </c>
      <c r="Q108" s="82">
        <f t="shared" si="72"/>
        <v>0</v>
      </c>
      <c r="R108" s="82">
        <f t="shared" si="73"/>
        <v>0</v>
      </c>
      <c r="S108" s="25">
        <f t="shared" si="74"/>
        <v>0</v>
      </c>
      <c r="T108" s="77">
        <f t="shared" si="75"/>
        <v>0</v>
      </c>
      <c r="U108" s="78">
        <f t="shared" si="76"/>
        <v>0</v>
      </c>
      <c r="V108" s="84"/>
      <c r="W108" s="85"/>
      <c r="X108" s="86"/>
      <c r="Y108" s="86"/>
      <c r="Z108" s="86"/>
      <c r="AA108" s="85"/>
      <c r="AB108" s="159">
        <v>2.84</v>
      </c>
      <c r="AC108" s="123"/>
      <c r="AD108" s="116">
        <v>100</v>
      </c>
      <c r="AE108" s="119">
        <v>23</v>
      </c>
      <c r="AF108" s="119">
        <v>1</v>
      </c>
      <c r="AG108" s="119">
        <v>0.1</v>
      </c>
      <c r="AH108" s="134"/>
      <c r="AI108" s="134"/>
      <c r="AJ108" s="134"/>
      <c r="AK108" s="134"/>
      <c r="AL108" s="134"/>
      <c r="AM108" s="134"/>
      <c r="AN108" s="134"/>
      <c r="AO108" s="134"/>
    </row>
    <row r="109" spans="1:41" ht="14.15" customHeight="1">
      <c r="A109" s="146"/>
      <c r="B109" s="147" t="s">
        <v>100</v>
      </c>
      <c r="C109" s="30"/>
      <c r="D109" s="27">
        <f>Produksi!E111</f>
        <v>0</v>
      </c>
      <c r="E109" s="26"/>
      <c r="F109" s="25">
        <f>Impor!E111</f>
        <v>0</v>
      </c>
      <c r="G109" s="31">
        <f t="shared" si="66"/>
        <v>0</v>
      </c>
      <c r="H109" s="25">
        <f>Ekspor!E111</f>
        <v>0</v>
      </c>
      <c r="I109" s="31">
        <f t="shared" si="67"/>
        <v>0</v>
      </c>
      <c r="J109" s="31">
        <f t="shared" si="68"/>
        <v>0</v>
      </c>
      <c r="K109" s="31">
        <f t="shared" si="69"/>
        <v>0</v>
      </c>
      <c r="L109" s="31">
        <f t="shared" si="70"/>
        <v>0</v>
      </c>
      <c r="M109" s="31">
        <f>'Industrial pangan'!E111</f>
        <v>0</v>
      </c>
      <c r="N109" s="31">
        <f t="shared" si="71"/>
        <v>0</v>
      </c>
      <c r="O109" s="31"/>
      <c r="P109" s="27">
        <f t="shared" si="38"/>
        <v>0</v>
      </c>
      <c r="Q109" s="82">
        <f t="shared" si="72"/>
        <v>0</v>
      </c>
      <c r="R109" s="82">
        <f t="shared" si="73"/>
        <v>0</v>
      </c>
      <c r="S109" s="25">
        <f t="shared" si="74"/>
        <v>0</v>
      </c>
      <c r="T109" s="77">
        <f t="shared" si="75"/>
        <v>0</v>
      </c>
      <c r="U109" s="78">
        <f t="shared" si="76"/>
        <v>0</v>
      </c>
      <c r="V109" s="84"/>
      <c r="W109" s="85"/>
      <c r="X109" s="86"/>
      <c r="Y109" s="86"/>
      <c r="Z109" s="86"/>
      <c r="AA109" s="85"/>
      <c r="AB109" s="159">
        <v>2.84</v>
      </c>
      <c r="AC109" s="123"/>
      <c r="AD109" s="116"/>
      <c r="AE109" s="119"/>
      <c r="AF109" s="119"/>
      <c r="AG109" s="119"/>
      <c r="AH109" s="134"/>
      <c r="AI109" s="134"/>
      <c r="AJ109" s="134"/>
      <c r="AK109" s="134"/>
      <c r="AL109" s="134"/>
      <c r="AM109" s="134"/>
      <c r="AN109" s="134"/>
      <c r="AO109" s="134"/>
    </row>
    <row r="110" spans="1:41" ht="14.15" customHeight="1">
      <c r="A110" s="146"/>
      <c r="C110" s="30"/>
      <c r="D110" s="148"/>
      <c r="E110" s="31"/>
      <c r="F110" s="30"/>
      <c r="G110" s="31"/>
      <c r="H110" s="25"/>
      <c r="I110" s="31"/>
      <c r="J110" s="31"/>
      <c r="K110" s="31"/>
      <c r="L110" s="31"/>
      <c r="M110" s="31"/>
      <c r="N110" s="31"/>
      <c r="O110" s="31"/>
      <c r="P110" s="31"/>
      <c r="Q110" s="82"/>
      <c r="R110" s="82"/>
      <c r="S110" s="154"/>
      <c r="T110" s="155"/>
      <c r="U110" s="156"/>
      <c r="V110" s="84"/>
      <c r="W110" s="85"/>
      <c r="X110" s="86"/>
      <c r="Y110" s="86"/>
      <c r="Z110" s="86"/>
      <c r="AA110" s="85"/>
      <c r="AB110" s="86"/>
      <c r="AC110" s="123"/>
      <c r="AD110" s="116"/>
      <c r="AE110" s="119"/>
      <c r="AF110" s="119"/>
      <c r="AG110" s="119"/>
      <c r="AH110" s="134"/>
      <c r="AI110" s="134"/>
      <c r="AJ110" s="134"/>
      <c r="AK110" s="134"/>
      <c r="AL110" s="134"/>
      <c r="AM110" s="134"/>
      <c r="AN110" s="134"/>
      <c r="AO110" s="134"/>
    </row>
    <row r="111" spans="1:41" ht="14.15" customHeight="1">
      <c r="A111" s="149" t="s">
        <v>339</v>
      </c>
      <c r="B111" s="36"/>
      <c r="C111" s="30"/>
      <c r="D111" s="30"/>
      <c r="E111" s="31"/>
      <c r="F111" s="30"/>
      <c r="G111" s="31"/>
      <c r="H111" s="30"/>
      <c r="I111" s="31"/>
      <c r="J111" s="31"/>
      <c r="K111" s="31"/>
      <c r="L111" s="31"/>
      <c r="M111" s="31"/>
      <c r="N111" s="31"/>
      <c r="O111" s="31"/>
      <c r="P111" s="31"/>
      <c r="Q111" s="82"/>
      <c r="R111" s="82"/>
      <c r="S111" s="90">
        <f>SUM(S112:S122)</f>
        <v>139.16683535354548</v>
      </c>
      <c r="T111" s="91">
        <f>SUM(T112:T122)</f>
        <v>8.5477172372386914</v>
      </c>
      <c r="U111" s="91">
        <f>SUM(U112:U122)</f>
        <v>11.440780699203634</v>
      </c>
      <c r="V111" s="84"/>
      <c r="W111" s="85"/>
      <c r="X111" s="86"/>
      <c r="Y111" s="86"/>
      <c r="Z111" s="86"/>
      <c r="AA111" s="85">
        <v>0</v>
      </c>
      <c r="AB111" s="86"/>
      <c r="AC111" s="123"/>
      <c r="AD111" s="116"/>
      <c r="AE111" s="119"/>
      <c r="AF111" s="119"/>
      <c r="AG111" s="119"/>
      <c r="AH111" s="134"/>
      <c r="AI111" s="134"/>
      <c r="AJ111" s="134"/>
      <c r="AK111" s="134"/>
      <c r="AL111" s="134"/>
      <c r="AM111" s="134"/>
      <c r="AN111" s="134"/>
      <c r="AO111" s="134"/>
    </row>
    <row r="112" spans="1:41" ht="14.15" customHeight="1">
      <c r="A112" s="150"/>
      <c r="B112" s="29" t="s">
        <v>340</v>
      </c>
      <c r="C112" s="30">
        <f>Produksi!C114</f>
        <v>2608.7910000000002</v>
      </c>
      <c r="D112" s="31">
        <f>Produksi!E114</f>
        <v>1954.7670963</v>
      </c>
      <c r="E112" s="26"/>
      <c r="F112" s="30">
        <f>Impor!E114</f>
        <v>0</v>
      </c>
      <c r="G112" s="31">
        <f t="shared" ref="G112:G122" si="77">SUM(D112)-SUM(E112)+SUM(F112)</f>
        <v>1954.7670963</v>
      </c>
      <c r="H112" s="30">
        <f>Ekspor!E114</f>
        <v>0</v>
      </c>
      <c r="I112" s="31">
        <f t="shared" ref="I112:I122" si="78">SUM(G112)-SUM(H112)</f>
        <v>1954.7670963</v>
      </c>
      <c r="J112" s="31">
        <f t="shared" ref="J112:J120" si="79">($I112*X112)/100</f>
        <v>0</v>
      </c>
      <c r="K112" s="31">
        <f t="shared" ref="K112:K120" si="80">($I112*Y112)/100</f>
        <v>0</v>
      </c>
      <c r="L112" s="31">
        <f t="shared" ref="L112:L120" si="81">($I112*Z112)/100</f>
        <v>0</v>
      </c>
      <c r="M112" s="31">
        <f>'Industrial pangan'!E114</f>
        <v>0</v>
      </c>
      <c r="N112" s="31">
        <f t="shared" ref="N112:N118" si="82">($I112*AB112)/100</f>
        <v>97.738354815000008</v>
      </c>
      <c r="O112" s="31"/>
      <c r="P112" s="27">
        <f t="shared" ref="P112:P122" si="83">I112-J112-K112-L112-M112-N112</f>
        <v>1857.028741485</v>
      </c>
      <c r="Q112" s="82">
        <f t="shared" ref="Q112:Q120" si="84">P112/$AO$12*1000</f>
        <v>0.90653984490207373</v>
      </c>
      <c r="R112" s="82">
        <f t="shared" ref="R112:R120" si="85">(Q112*1000)/365</f>
        <v>2.4836708079508867</v>
      </c>
      <c r="S112" s="30">
        <f t="shared" ref="S112:S120" si="86">(+R112*(AD112/100)*AE112)/100</f>
        <v>5.141198572458336</v>
      </c>
      <c r="T112" s="82">
        <f t="shared" ref="T112:T120" si="87">(+R112*(AD112/100)*AF112)/100</f>
        <v>0.46693011189476669</v>
      </c>
      <c r="U112" s="83">
        <f t="shared" ref="U112:U120" si="88">(+R112*(AD112/100)*AG112)/100</f>
        <v>0.34771391311312416</v>
      </c>
      <c r="V112" s="84"/>
      <c r="W112" s="85">
        <v>100</v>
      </c>
      <c r="X112" s="85">
        <v>0</v>
      </c>
      <c r="Y112" s="85">
        <v>0</v>
      </c>
      <c r="Z112" s="85">
        <v>0</v>
      </c>
      <c r="AA112" s="85">
        <v>0</v>
      </c>
      <c r="AB112" s="86">
        <v>5</v>
      </c>
      <c r="AC112" s="160">
        <f t="shared" ref="AC112:AC120" si="89">W112-X112-Y112-Z112-AA112-AB112</f>
        <v>95</v>
      </c>
      <c r="AD112" s="116">
        <v>100</v>
      </c>
      <c r="AE112" s="119">
        <v>207</v>
      </c>
      <c r="AF112" s="119">
        <v>18.8</v>
      </c>
      <c r="AG112" s="119">
        <v>14</v>
      </c>
      <c r="AH112" s="134">
        <v>30</v>
      </c>
      <c r="AI112" s="134">
        <v>0.08</v>
      </c>
      <c r="AJ112" s="134">
        <v>0</v>
      </c>
      <c r="AK112" s="134">
        <v>11</v>
      </c>
      <c r="AL112" s="134">
        <v>170</v>
      </c>
      <c r="AM112" s="134">
        <v>2.8</v>
      </c>
      <c r="AN112" s="134"/>
      <c r="AO112" s="134"/>
    </row>
    <row r="113" spans="1:41" ht="14.15" customHeight="1">
      <c r="A113" s="150"/>
      <c r="B113" s="29" t="s">
        <v>341</v>
      </c>
      <c r="C113" s="30">
        <f>Produksi!C115</f>
        <v>0</v>
      </c>
      <c r="D113" s="31">
        <f>Produksi!E115</f>
        <v>0</v>
      </c>
      <c r="E113" s="26"/>
      <c r="F113" s="30">
        <f>Impor!E115</f>
        <v>0</v>
      </c>
      <c r="G113" s="31">
        <f t="shared" si="77"/>
        <v>0</v>
      </c>
      <c r="H113" s="25">
        <f>Ekspor!E115</f>
        <v>0</v>
      </c>
      <c r="I113" s="31">
        <f t="shared" si="78"/>
        <v>0</v>
      </c>
      <c r="J113" s="31">
        <f t="shared" si="79"/>
        <v>0</v>
      </c>
      <c r="K113" s="31">
        <f t="shared" si="80"/>
        <v>0</v>
      </c>
      <c r="L113" s="31">
        <f t="shared" si="81"/>
        <v>0</v>
      </c>
      <c r="M113" s="31">
        <f>'Industrial pangan'!E115</f>
        <v>0</v>
      </c>
      <c r="N113" s="31">
        <f t="shared" si="82"/>
        <v>0</v>
      </c>
      <c r="O113" s="31"/>
      <c r="P113" s="27">
        <f t="shared" si="83"/>
        <v>0</v>
      </c>
      <c r="Q113" s="82">
        <f t="shared" si="84"/>
        <v>0</v>
      </c>
      <c r="R113" s="82">
        <f t="shared" si="85"/>
        <v>0</v>
      </c>
      <c r="S113" s="30">
        <f t="shared" si="86"/>
        <v>0</v>
      </c>
      <c r="T113" s="82">
        <f t="shared" si="87"/>
        <v>0</v>
      </c>
      <c r="U113" s="83">
        <f t="shared" si="88"/>
        <v>0</v>
      </c>
      <c r="V113" s="84"/>
      <c r="W113" s="85">
        <v>100</v>
      </c>
      <c r="X113" s="85">
        <v>0</v>
      </c>
      <c r="Y113" s="85">
        <v>0</v>
      </c>
      <c r="Z113" s="85">
        <v>0</v>
      </c>
      <c r="AA113" s="80">
        <v>0</v>
      </c>
      <c r="AB113" s="86">
        <v>5</v>
      </c>
      <c r="AC113" s="123">
        <f t="shared" si="89"/>
        <v>95</v>
      </c>
      <c r="AD113" s="116">
        <v>100</v>
      </c>
      <c r="AE113" s="119">
        <v>84</v>
      </c>
      <c r="AF113" s="119">
        <v>18.7</v>
      </c>
      <c r="AG113" s="119">
        <v>0.5</v>
      </c>
      <c r="AH113" s="134">
        <v>0</v>
      </c>
      <c r="AI113" s="134">
        <v>0.02</v>
      </c>
      <c r="AJ113" s="134">
        <v>0</v>
      </c>
      <c r="AK113" s="134">
        <v>7</v>
      </c>
      <c r="AL113" s="134">
        <v>151</v>
      </c>
      <c r="AM113" s="134">
        <v>2</v>
      </c>
      <c r="AN113" s="134"/>
      <c r="AO113" s="134"/>
    </row>
    <row r="114" spans="1:41" ht="14.15" customHeight="1">
      <c r="A114" s="150"/>
      <c r="B114" s="29" t="s">
        <v>342</v>
      </c>
      <c r="C114" s="30">
        <f>Produksi!C116</f>
        <v>79.007000000000005</v>
      </c>
      <c r="D114" s="31">
        <f>Produksi!E116</f>
        <v>53.590448100000003</v>
      </c>
      <c r="E114" s="26"/>
      <c r="F114" s="30">
        <f>Impor!E116</f>
        <v>0</v>
      </c>
      <c r="G114" s="31">
        <f t="shared" si="77"/>
        <v>53.590448100000003</v>
      </c>
      <c r="H114" s="25">
        <f>Ekspor!E116</f>
        <v>0</v>
      </c>
      <c r="I114" s="31">
        <f t="shared" si="78"/>
        <v>53.590448100000003</v>
      </c>
      <c r="J114" s="31">
        <f t="shared" si="79"/>
        <v>0</v>
      </c>
      <c r="K114" s="31">
        <f t="shared" si="80"/>
        <v>0</v>
      </c>
      <c r="L114" s="31">
        <f t="shared" si="81"/>
        <v>0</v>
      </c>
      <c r="M114" s="31">
        <f>'Industrial pangan'!E116</f>
        <v>0</v>
      </c>
      <c r="N114" s="31">
        <f t="shared" si="82"/>
        <v>2.6795224050000002</v>
      </c>
      <c r="O114" s="31"/>
      <c r="P114" s="27">
        <f t="shared" si="83"/>
        <v>50.910925695000003</v>
      </c>
      <c r="Q114" s="82">
        <f t="shared" si="84"/>
        <v>2.4853025509158012E-2</v>
      </c>
      <c r="R114" s="82">
        <f t="shared" si="85"/>
        <v>6.809048084700825E-2</v>
      </c>
      <c r="S114" s="30">
        <f t="shared" si="86"/>
        <v>0.1048593405043927</v>
      </c>
      <c r="T114" s="82">
        <f t="shared" si="87"/>
        <v>1.1303019820603371E-2</v>
      </c>
      <c r="U114" s="83">
        <f t="shared" si="88"/>
        <v>6.2643242379247588E-3</v>
      </c>
      <c r="V114" s="84"/>
      <c r="W114" s="85">
        <v>100</v>
      </c>
      <c r="X114" s="85">
        <v>0</v>
      </c>
      <c r="Y114" s="85">
        <v>0</v>
      </c>
      <c r="Z114" s="85">
        <v>0</v>
      </c>
      <c r="AA114" s="100"/>
      <c r="AB114" s="86">
        <v>5</v>
      </c>
      <c r="AC114" s="123">
        <f t="shared" si="89"/>
        <v>95</v>
      </c>
      <c r="AD114" s="116">
        <v>100</v>
      </c>
      <c r="AE114" s="119">
        <v>154</v>
      </c>
      <c r="AF114" s="119">
        <v>16.600000000000001</v>
      </c>
      <c r="AG114" s="119">
        <v>9.1999999999999993</v>
      </c>
      <c r="AH114" s="134">
        <v>0</v>
      </c>
      <c r="AI114" s="134">
        <v>0.09</v>
      </c>
      <c r="AJ114" s="134">
        <v>0</v>
      </c>
      <c r="AK114" s="134">
        <v>11</v>
      </c>
      <c r="AL114" s="134">
        <v>124</v>
      </c>
      <c r="AM114" s="134">
        <v>1</v>
      </c>
      <c r="AN114" s="134"/>
      <c r="AO114" s="134"/>
    </row>
    <row r="115" spans="1:41" ht="14.15" customHeight="1">
      <c r="A115" s="150"/>
      <c r="B115" s="29" t="s">
        <v>343</v>
      </c>
      <c r="C115" s="30">
        <f>Produksi!C117</f>
        <v>305.59300000000002</v>
      </c>
      <c r="D115" s="31">
        <f>Produksi!E117</f>
        <v>221.00485760000001</v>
      </c>
      <c r="E115" s="26"/>
      <c r="F115" s="30">
        <f>Impor!E117</f>
        <v>0</v>
      </c>
      <c r="G115" s="31">
        <f t="shared" si="77"/>
        <v>221.00485760000001</v>
      </c>
      <c r="H115" s="25">
        <f>Ekspor!E117</f>
        <v>0</v>
      </c>
      <c r="I115" s="31">
        <f t="shared" si="78"/>
        <v>221.00485760000001</v>
      </c>
      <c r="J115" s="31">
        <f t="shared" si="79"/>
        <v>0</v>
      </c>
      <c r="K115" s="31">
        <f t="shared" si="80"/>
        <v>0</v>
      </c>
      <c r="L115" s="31">
        <f t="shared" si="81"/>
        <v>0</v>
      </c>
      <c r="M115" s="31">
        <f>'Industrial pangan'!E117</f>
        <v>0</v>
      </c>
      <c r="N115" s="31">
        <f t="shared" si="82"/>
        <v>11.050242880000001</v>
      </c>
      <c r="O115" s="31"/>
      <c r="P115" s="27">
        <f t="shared" si="83"/>
        <v>209.95461472</v>
      </c>
      <c r="Q115" s="82">
        <f t="shared" si="84"/>
        <v>0.1024928799500117</v>
      </c>
      <c r="R115" s="82">
        <f t="shared" si="85"/>
        <v>0.28080241082194984</v>
      </c>
      <c r="S115" s="30">
        <f t="shared" si="86"/>
        <v>0.73008626813706956</v>
      </c>
      <c r="T115" s="82">
        <f t="shared" si="87"/>
        <v>4.6051595374799775E-2</v>
      </c>
      <c r="U115" s="83">
        <f t="shared" si="88"/>
        <v>5.9810913505075315E-2</v>
      </c>
      <c r="V115" s="84"/>
      <c r="W115" s="85">
        <v>100</v>
      </c>
      <c r="X115" s="85">
        <v>0</v>
      </c>
      <c r="Y115" s="85">
        <v>0</v>
      </c>
      <c r="Z115" s="85">
        <v>0</v>
      </c>
      <c r="AA115" s="85">
        <v>0</v>
      </c>
      <c r="AB115" s="86">
        <v>5</v>
      </c>
      <c r="AC115" s="123">
        <f t="shared" si="89"/>
        <v>95</v>
      </c>
      <c r="AD115" s="116">
        <v>100</v>
      </c>
      <c r="AE115" s="119">
        <v>260</v>
      </c>
      <c r="AF115" s="119">
        <v>16.399999999999999</v>
      </c>
      <c r="AG115" s="119">
        <v>21.3</v>
      </c>
      <c r="AH115" s="134">
        <v>0</v>
      </c>
      <c r="AI115" s="134">
        <v>0.15</v>
      </c>
      <c r="AJ115" s="134">
        <v>0</v>
      </c>
      <c r="AK115" s="134">
        <v>10</v>
      </c>
      <c r="AL115" s="134">
        <v>191</v>
      </c>
      <c r="AM115" s="134">
        <v>2.6</v>
      </c>
      <c r="AN115" s="134"/>
      <c r="AO115" s="134"/>
    </row>
    <row r="116" spans="1:41" ht="14.15" customHeight="1">
      <c r="A116" s="23"/>
      <c r="B116" s="24" t="s">
        <v>344</v>
      </c>
      <c r="C116" s="30">
        <f>Produksi!C118</f>
        <v>0</v>
      </c>
      <c r="D116" s="31">
        <f>Produksi!E118</f>
        <v>0</v>
      </c>
      <c r="E116" s="26"/>
      <c r="F116" s="30">
        <f>Impor!E118</f>
        <v>0</v>
      </c>
      <c r="G116" s="31">
        <f t="shared" si="77"/>
        <v>0</v>
      </c>
      <c r="H116" s="25">
        <f>Ekspor!E118</f>
        <v>0</v>
      </c>
      <c r="I116" s="27">
        <f t="shared" si="78"/>
        <v>0</v>
      </c>
      <c r="J116" s="27">
        <f t="shared" si="79"/>
        <v>0</v>
      </c>
      <c r="K116" s="27">
        <f t="shared" si="80"/>
        <v>0</v>
      </c>
      <c r="L116" s="27">
        <f t="shared" si="81"/>
        <v>0</v>
      </c>
      <c r="M116" s="31">
        <f>'Industrial pangan'!E118</f>
        <v>0</v>
      </c>
      <c r="N116" s="27">
        <f t="shared" si="82"/>
        <v>0</v>
      </c>
      <c r="O116" s="27"/>
      <c r="P116" s="27">
        <f t="shared" si="83"/>
        <v>0</v>
      </c>
      <c r="Q116" s="77">
        <f t="shared" si="84"/>
        <v>0</v>
      </c>
      <c r="R116" s="77">
        <f t="shared" si="85"/>
        <v>0</v>
      </c>
      <c r="S116" s="25">
        <f t="shared" si="86"/>
        <v>0</v>
      </c>
      <c r="T116" s="77">
        <f t="shared" si="87"/>
        <v>0</v>
      </c>
      <c r="U116" s="78">
        <f t="shared" si="88"/>
        <v>0</v>
      </c>
      <c r="V116" s="79"/>
      <c r="W116" s="80">
        <v>100</v>
      </c>
      <c r="X116" s="80">
        <v>0</v>
      </c>
      <c r="Y116" s="80">
        <v>0</v>
      </c>
      <c r="Z116" s="80">
        <v>0</v>
      </c>
      <c r="AA116" s="80">
        <v>0</v>
      </c>
      <c r="AB116" s="81">
        <v>5</v>
      </c>
      <c r="AC116" s="123">
        <f t="shared" si="89"/>
        <v>95</v>
      </c>
      <c r="AD116" s="116">
        <v>100</v>
      </c>
      <c r="AE116" s="119">
        <v>113</v>
      </c>
      <c r="AF116" s="119">
        <v>18.100000000000001</v>
      </c>
      <c r="AG116" s="119">
        <v>4.0999999999999996</v>
      </c>
      <c r="AH116" s="134">
        <v>0</v>
      </c>
      <c r="AI116" s="134">
        <v>7.0000000000000007E-2</v>
      </c>
      <c r="AJ116" s="134">
        <v>0</v>
      </c>
      <c r="AK116" s="134">
        <v>10</v>
      </c>
      <c r="AL116" s="134">
        <v>150</v>
      </c>
      <c r="AM116" s="134">
        <v>2.7</v>
      </c>
      <c r="AN116" s="134"/>
      <c r="AO116" s="134"/>
    </row>
    <row r="117" spans="1:41" ht="14.15" customHeight="1">
      <c r="A117" s="150"/>
      <c r="B117" s="29" t="s">
        <v>345</v>
      </c>
      <c r="C117" s="30">
        <f>Produksi!C119</f>
        <v>0</v>
      </c>
      <c r="D117" s="31">
        <f>Produksi!E119</f>
        <v>0</v>
      </c>
      <c r="E117" s="26"/>
      <c r="F117" s="30">
        <f>Impor!E119</f>
        <v>0</v>
      </c>
      <c r="G117" s="31">
        <f t="shared" si="77"/>
        <v>0</v>
      </c>
      <c r="H117" s="30">
        <f>Ekspor!E119</f>
        <v>0</v>
      </c>
      <c r="I117" s="31">
        <f t="shared" si="78"/>
        <v>0</v>
      </c>
      <c r="J117" s="31">
        <f t="shared" si="79"/>
        <v>0</v>
      </c>
      <c r="K117" s="31">
        <f t="shared" si="80"/>
        <v>0</v>
      </c>
      <c r="L117" s="31">
        <f t="shared" si="81"/>
        <v>0</v>
      </c>
      <c r="M117" s="31">
        <f>'Industrial pangan'!E119</f>
        <v>0</v>
      </c>
      <c r="N117" s="31">
        <f t="shared" si="82"/>
        <v>0</v>
      </c>
      <c r="O117" s="31"/>
      <c r="P117" s="27">
        <f t="shared" si="83"/>
        <v>0</v>
      </c>
      <c r="Q117" s="82">
        <f t="shared" si="84"/>
        <v>0</v>
      </c>
      <c r="R117" s="82">
        <f t="shared" si="85"/>
        <v>0</v>
      </c>
      <c r="S117" s="30">
        <f t="shared" si="86"/>
        <v>0</v>
      </c>
      <c r="T117" s="82">
        <f t="shared" si="87"/>
        <v>0</v>
      </c>
      <c r="U117" s="83">
        <f t="shared" si="88"/>
        <v>0</v>
      </c>
      <c r="V117" s="84"/>
      <c r="W117" s="85">
        <v>100</v>
      </c>
      <c r="X117" s="85">
        <v>0</v>
      </c>
      <c r="Y117" s="85">
        <v>0</v>
      </c>
      <c r="Z117" s="85">
        <v>0</v>
      </c>
      <c r="AA117" s="80">
        <v>0</v>
      </c>
      <c r="AB117" s="86">
        <v>5</v>
      </c>
      <c r="AC117" s="123">
        <f t="shared" si="89"/>
        <v>95</v>
      </c>
      <c r="AD117" s="116">
        <v>100</v>
      </c>
      <c r="AE117" s="119">
        <v>416.5</v>
      </c>
      <c r="AF117" s="119">
        <v>13</v>
      </c>
      <c r="AG117" s="119">
        <v>40</v>
      </c>
      <c r="AH117" s="134">
        <v>0</v>
      </c>
      <c r="AI117" s="134">
        <v>0.6</v>
      </c>
      <c r="AJ117" s="134">
        <v>0</v>
      </c>
      <c r="AK117" s="134">
        <v>7.5</v>
      </c>
      <c r="AL117" s="134">
        <v>134</v>
      </c>
      <c r="AM117" s="134">
        <v>3.9</v>
      </c>
      <c r="AN117" s="134"/>
      <c r="AO117" s="134"/>
    </row>
    <row r="118" spans="1:41" ht="14.15" customHeight="1">
      <c r="A118" s="23"/>
      <c r="B118" s="24" t="s">
        <v>346</v>
      </c>
      <c r="C118" s="25"/>
      <c r="D118" s="31">
        <f>Produksi!E120</f>
        <v>1230.6420000000001</v>
      </c>
      <c r="E118" s="26"/>
      <c r="F118" s="30">
        <f>Impor!E120</f>
        <v>0</v>
      </c>
      <c r="G118" s="27">
        <f t="shared" si="77"/>
        <v>1230.6420000000001</v>
      </c>
      <c r="H118" s="30">
        <f>Ekspor!E120</f>
        <v>0</v>
      </c>
      <c r="I118" s="27">
        <f t="shared" si="78"/>
        <v>1230.6420000000001</v>
      </c>
      <c r="J118" s="27">
        <f t="shared" si="79"/>
        <v>0</v>
      </c>
      <c r="K118" s="27">
        <f t="shared" si="80"/>
        <v>0</v>
      </c>
      <c r="L118" s="27">
        <f t="shared" si="81"/>
        <v>0</v>
      </c>
      <c r="M118" s="31">
        <f>'Industrial pangan'!E120</f>
        <v>0</v>
      </c>
      <c r="N118" s="27">
        <f t="shared" si="82"/>
        <v>61.5321</v>
      </c>
      <c r="O118" s="27"/>
      <c r="P118" s="27">
        <f t="shared" si="83"/>
        <v>1169.1099000000002</v>
      </c>
      <c r="Q118" s="77">
        <f t="shared" si="84"/>
        <v>0.57072068069983606</v>
      </c>
      <c r="R118" s="77">
        <f t="shared" si="85"/>
        <v>1.5636183032872222</v>
      </c>
      <c r="S118" s="25">
        <f t="shared" si="86"/>
        <v>2.7388338200378985</v>
      </c>
      <c r="T118" s="77">
        <f t="shared" si="87"/>
        <v>0.16505554809499917</v>
      </c>
      <c r="U118" s="78">
        <f t="shared" si="88"/>
        <v>0.22672465397664721</v>
      </c>
      <c r="V118" s="79"/>
      <c r="W118" s="80">
        <v>100</v>
      </c>
      <c r="X118" s="80">
        <v>0</v>
      </c>
      <c r="Y118" s="80">
        <v>0</v>
      </c>
      <c r="Z118" s="80">
        <v>0</v>
      </c>
      <c r="AA118" s="100"/>
      <c r="AB118" s="81">
        <v>5</v>
      </c>
      <c r="AC118" s="123">
        <f t="shared" si="89"/>
        <v>95</v>
      </c>
      <c r="AD118" s="116">
        <v>58</v>
      </c>
      <c r="AE118" s="119">
        <v>302</v>
      </c>
      <c r="AF118" s="119">
        <v>18.2</v>
      </c>
      <c r="AG118" s="119">
        <v>25</v>
      </c>
      <c r="AH118" s="134">
        <v>810</v>
      </c>
      <c r="AI118" s="134">
        <v>0.08</v>
      </c>
      <c r="AJ118" s="134">
        <v>0</v>
      </c>
      <c r="AK118" s="134">
        <v>14</v>
      </c>
      <c r="AL118" s="134">
        <v>200</v>
      </c>
      <c r="AM118" s="134">
        <v>1.5</v>
      </c>
      <c r="AN118" s="134"/>
      <c r="AO118" s="134"/>
    </row>
    <row r="119" spans="1:41" ht="14.15" customHeight="1">
      <c r="A119" s="23"/>
      <c r="B119" s="24" t="s">
        <v>347</v>
      </c>
      <c r="C119" s="25"/>
      <c r="D119" s="25">
        <f>Produksi!E121</f>
        <v>58525.593999999997</v>
      </c>
      <c r="E119" s="26"/>
      <c r="F119" s="25">
        <f>Impor!E121</f>
        <v>0</v>
      </c>
      <c r="G119" s="31">
        <f t="shared" si="77"/>
        <v>58525.593999999997</v>
      </c>
      <c r="H119" s="25">
        <f>Ekspor!E121</f>
        <v>0</v>
      </c>
      <c r="I119" s="27">
        <f t="shared" si="78"/>
        <v>58525.593999999997</v>
      </c>
      <c r="J119" s="27">
        <f t="shared" si="79"/>
        <v>0</v>
      </c>
      <c r="K119" s="27">
        <f t="shared" si="80"/>
        <v>0</v>
      </c>
      <c r="L119" s="27">
        <f t="shared" si="81"/>
        <v>0</v>
      </c>
      <c r="M119" s="31">
        <f>'Industrial pangan'!E121</f>
        <v>0</v>
      </c>
      <c r="N119" s="27">
        <f t="shared" ref="N119:N121" si="90">($I119*AB119)/100</f>
        <v>2926.2796999999996</v>
      </c>
      <c r="O119" s="27"/>
      <c r="P119" s="27">
        <f t="shared" si="83"/>
        <v>55599.314299999998</v>
      </c>
      <c r="Q119" s="77">
        <f t="shared" si="84"/>
        <v>27.141741339920333</v>
      </c>
      <c r="R119" s="77">
        <f t="shared" si="85"/>
        <v>74.360935177863922</v>
      </c>
      <c r="S119" s="25">
        <f t="shared" si="86"/>
        <v>130.25061405754644</v>
      </c>
      <c r="T119" s="77">
        <f t="shared" si="87"/>
        <v>7.8495403173753155</v>
      </c>
      <c r="U119" s="78">
        <f t="shared" si="88"/>
        <v>10.782335600790269</v>
      </c>
      <c r="V119" s="79"/>
      <c r="W119" s="80">
        <v>100</v>
      </c>
      <c r="X119" s="80">
        <v>0</v>
      </c>
      <c r="Y119" s="80">
        <v>0</v>
      </c>
      <c r="Z119" s="80">
        <v>0</v>
      </c>
      <c r="AA119" s="80">
        <v>0</v>
      </c>
      <c r="AB119" s="81">
        <v>5</v>
      </c>
      <c r="AC119" s="123">
        <f t="shared" si="89"/>
        <v>95</v>
      </c>
      <c r="AD119" s="116">
        <v>58</v>
      </c>
      <c r="AE119" s="119">
        <v>302</v>
      </c>
      <c r="AF119" s="119">
        <v>18.2</v>
      </c>
      <c r="AG119" s="119">
        <v>25</v>
      </c>
      <c r="AH119" s="134">
        <v>810</v>
      </c>
      <c r="AI119" s="134">
        <v>0.08</v>
      </c>
      <c r="AJ119" s="134">
        <v>0</v>
      </c>
      <c r="AK119" s="134">
        <v>14</v>
      </c>
      <c r="AL119" s="134">
        <v>200</v>
      </c>
      <c r="AM119" s="134">
        <v>1.5</v>
      </c>
      <c r="AN119" s="134"/>
      <c r="AO119" s="134"/>
    </row>
    <row r="120" spans="1:41" ht="14.15" customHeight="1">
      <c r="A120" s="150"/>
      <c r="B120" s="29" t="s">
        <v>348</v>
      </c>
      <c r="C120" s="30"/>
      <c r="D120" s="30">
        <f>Produksi!E122</f>
        <v>84.608999999999995</v>
      </c>
      <c r="E120" s="26"/>
      <c r="F120" s="30">
        <f>Impor!E122</f>
        <v>0</v>
      </c>
      <c r="G120" s="31">
        <f t="shared" si="77"/>
        <v>84.608999999999995</v>
      </c>
      <c r="H120" s="30">
        <f>Ekspor!E122</f>
        <v>0</v>
      </c>
      <c r="I120" s="31">
        <f t="shared" si="78"/>
        <v>84.608999999999995</v>
      </c>
      <c r="J120" s="31">
        <f t="shared" si="79"/>
        <v>0</v>
      </c>
      <c r="K120" s="31">
        <f t="shared" si="80"/>
        <v>0</v>
      </c>
      <c r="L120" s="31">
        <f t="shared" si="81"/>
        <v>0</v>
      </c>
      <c r="M120" s="31">
        <f>'Industrial pangan'!E122</f>
        <v>0</v>
      </c>
      <c r="N120" s="27">
        <f t="shared" si="90"/>
        <v>4.2304499999999994</v>
      </c>
      <c r="O120" s="31"/>
      <c r="P120" s="27">
        <f t="shared" si="83"/>
        <v>80.37854999999999</v>
      </c>
      <c r="Q120" s="82">
        <f t="shared" si="84"/>
        <v>3.9238142427556036E-2</v>
      </c>
      <c r="R120" s="82">
        <f t="shared" si="85"/>
        <v>0.10750176007549599</v>
      </c>
      <c r="S120" s="30">
        <f t="shared" si="86"/>
        <v>0.20124329486132847</v>
      </c>
      <c r="T120" s="82">
        <f t="shared" si="87"/>
        <v>8.8366446782057687E-3</v>
      </c>
      <c r="U120" s="83">
        <f t="shared" si="88"/>
        <v>1.7931293580592728E-2</v>
      </c>
      <c r="V120" s="84"/>
      <c r="W120" s="85">
        <v>100</v>
      </c>
      <c r="X120" s="85">
        <v>0</v>
      </c>
      <c r="Y120" s="85">
        <v>0</v>
      </c>
      <c r="Z120" s="85">
        <v>0</v>
      </c>
      <c r="AA120" s="86"/>
      <c r="AB120" s="86">
        <v>5</v>
      </c>
      <c r="AC120" s="123">
        <f t="shared" si="89"/>
        <v>95</v>
      </c>
      <c r="AD120" s="116">
        <v>60</v>
      </c>
      <c r="AE120" s="119">
        <v>312</v>
      </c>
      <c r="AF120" s="119">
        <v>13.7</v>
      </c>
      <c r="AG120" s="119">
        <v>27.8</v>
      </c>
      <c r="AH120" s="134">
        <v>900</v>
      </c>
      <c r="AI120" s="134">
        <v>0.1</v>
      </c>
      <c r="AJ120" s="134">
        <v>0</v>
      </c>
      <c r="AK120" s="134">
        <v>15</v>
      </c>
      <c r="AL120" s="134">
        <v>188</v>
      </c>
      <c r="AM120" s="134">
        <v>1.8</v>
      </c>
      <c r="AN120" s="134"/>
      <c r="AO120" s="134"/>
    </row>
    <row r="121" spans="1:41" ht="14.15" customHeight="1">
      <c r="A121" s="151"/>
      <c r="B121" s="24" t="s">
        <v>349</v>
      </c>
      <c r="C121" s="25"/>
      <c r="D121" s="25">
        <f>Produksi!E123</f>
        <v>0</v>
      </c>
      <c r="E121" s="26"/>
      <c r="F121" s="25">
        <f>Impor!E123</f>
        <v>0</v>
      </c>
      <c r="G121" s="31">
        <f t="shared" si="77"/>
        <v>0</v>
      </c>
      <c r="H121" s="25">
        <f>Ekspor!E123</f>
        <v>0</v>
      </c>
      <c r="I121" s="31">
        <f t="shared" si="78"/>
        <v>0</v>
      </c>
      <c r="J121" s="31">
        <f t="shared" ref="J121:J122" si="91">($I121*X121)/100</f>
        <v>0</v>
      </c>
      <c r="K121" s="31">
        <f t="shared" ref="K121:K122" si="92">($I121*Y121)/100</f>
        <v>0</v>
      </c>
      <c r="L121" s="31">
        <f t="shared" ref="L121:L122" si="93">($I121*Z121)/100</f>
        <v>0</v>
      </c>
      <c r="M121" s="31">
        <f>'Industrial pangan'!E123</f>
        <v>0</v>
      </c>
      <c r="N121" s="27">
        <f t="shared" si="90"/>
        <v>0</v>
      </c>
      <c r="O121" s="27"/>
      <c r="P121" s="27">
        <f t="shared" si="83"/>
        <v>0</v>
      </c>
      <c r="Q121" s="82">
        <f t="shared" ref="Q121:Q122" si="94">P121/$AO$12*1000</f>
        <v>0</v>
      </c>
      <c r="R121" s="82">
        <f t="shared" ref="R121:R122" si="95">(Q121*1000)/365</f>
        <v>0</v>
      </c>
      <c r="S121" s="30">
        <f t="shared" ref="S121:S122" si="96">(+R121*(AD121/100)*AE121)/100</f>
        <v>0</v>
      </c>
      <c r="T121" s="82">
        <f t="shared" ref="T121:T122" si="97">(+R121*(AD121/100)*AF121)/100</f>
        <v>0</v>
      </c>
      <c r="U121" s="83">
        <f t="shared" ref="U121:U122" si="98">(+R121*(AD121/100)*AG121)/100</f>
        <v>0</v>
      </c>
      <c r="V121" s="79"/>
      <c r="W121" s="80"/>
      <c r="X121" s="80"/>
      <c r="Y121" s="80"/>
      <c r="Z121" s="80"/>
      <c r="AA121" s="86"/>
      <c r="AB121" s="81"/>
      <c r="AC121" s="123"/>
      <c r="AD121" s="116">
        <v>58</v>
      </c>
      <c r="AE121" s="119">
        <v>340</v>
      </c>
      <c r="AF121" s="119">
        <v>17.5</v>
      </c>
      <c r="AG121" s="119">
        <v>30</v>
      </c>
      <c r="AH121" s="134"/>
      <c r="AI121" s="134"/>
      <c r="AJ121" s="134"/>
      <c r="AK121" s="134"/>
      <c r="AL121" s="134"/>
      <c r="AM121" s="134"/>
      <c r="AN121" s="134"/>
      <c r="AO121" s="134"/>
    </row>
    <row r="122" spans="1:41" ht="14.15" customHeight="1">
      <c r="A122" s="23"/>
      <c r="B122" s="24" t="s">
        <v>350</v>
      </c>
      <c r="C122" s="25" t="s">
        <v>269</v>
      </c>
      <c r="D122" s="25">
        <f>Produksi!E124</f>
        <v>0</v>
      </c>
      <c r="E122" s="26"/>
      <c r="F122" s="25">
        <f>Impor!E124</f>
        <v>0</v>
      </c>
      <c r="G122" s="27">
        <f t="shared" si="77"/>
        <v>0</v>
      </c>
      <c r="H122" s="25">
        <f>Ekspor!E124</f>
        <v>0</v>
      </c>
      <c r="I122" s="27">
        <f t="shared" si="78"/>
        <v>0</v>
      </c>
      <c r="J122" s="27">
        <f t="shared" si="91"/>
        <v>0</v>
      </c>
      <c r="K122" s="27">
        <f t="shared" si="92"/>
        <v>0</v>
      </c>
      <c r="L122" s="27">
        <f t="shared" si="93"/>
        <v>0</v>
      </c>
      <c r="M122" s="31">
        <f>'Industrial pangan'!E124</f>
        <v>0</v>
      </c>
      <c r="N122" s="27">
        <f t="shared" ref="N122" si="99">($I122*AB122)/100</f>
        <v>0</v>
      </c>
      <c r="O122" s="27"/>
      <c r="P122" s="27">
        <f t="shared" si="83"/>
        <v>0</v>
      </c>
      <c r="Q122" s="77">
        <f t="shared" si="94"/>
        <v>0</v>
      </c>
      <c r="R122" s="77">
        <f t="shared" si="95"/>
        <v>0</v>
      </c>
      <c r="S122" s="25">
        <f t="shared" si="96"/>
        <v>0</v>
      </c>
      <c r="T122" s="77">
        <f t="shared" si="97"/>
        <v>0</v>
      </c>
      <c r="U122" s="78">
        <f t="shared" si="98"/>
        <v>0</v>
      </c>
      <c r="V122" s="79"/>
      <c r="W122" s="80">
        <v>100</v>
      </c>
      <c r="X122" s="80">
        <v>0</v>
      </c>
      <c r="Y122" s="80">
        <v>0</v>
      </c>
      <c r="Z122" s="80">
        <v>0</v>
      </c>
      <c r="AA122" s="86"/>
      <c r="AB122" s="80">
        <v>0</v>
      </c>
      <c r="AC122" s="123">
        <f>W122-X122-Y122-Z122-AA122-AB122</f>
        <v>100</v>
      </c>
      <c r="AD122" s="116">
        <v>100</v>
      </c>
      <c r="AE122" s="119">
        <v>127</v>
      </c>
      <c r="AF122" s="119">
        <v>15.7</v>
      </c>
      <c r="AG122" s="119">
        <v>6.4</v>
      </c>
      <c r="AH122" s="134"/>
      <c r="AI122" s="134"/>
      <c r="AJ122" s="134"/>
      <c r="AK122" s="134"/>
      <c r="AL122" s="134"/>
      <c r="AM122" s="134"/>
      <c r="AN122" s="134"/>
      <c r="AO122" s="134"/>
    </row>
    <row r="123" spans="1:41" ht="14.15" customHeight="1">
      <c r="A123" s="152"/>
      <c r="B123" s="29"/>
      <c r="C123" s="30"/>
      <c r="D123" s="30"/>
      <c r="E123" s="31"/>
      <c r="F123" s="30"/>
      <c r="G123" s="31"/>
      <c r="H123" s="30"/>
      <c r="I123" s="31"/>
      <c r="J123" s="41"/>
      <c r="K123" s="41"/>
      <c r="L123" s="41"/>
      <c r="M123" s="41"/>
      <c r="N123" s="41"/>
      <c r="O123" s="41"/>
      <c r="P123" s="31"/>
      <c r="Q123" s="82"/>
      <c r="R123" s="82"/>
      <c r="S123" s="87"/>
      <c r="T123" s="88"/>
      <c r="U123" s="89"/>
      <c r="V123" s="84"/>
      <c r="W123" s="85"/>
      <c r="X123" s="86"/>
      <c r="Y123" s="86"/>
      <c r="Z123" s="86"/>
      <c r="AA123" s="100"/>
      <c r="AB123" s="86"/>
      <c r="AC123" s="123"/>
      <c r="AD123" s="116"/>
      <c r="AE123" s="119"/>
      <c r="AF123" s="119"/>
      <c r="AG123" s="119"/>
      <c r="AH123" s="134"/>
      <c r="AI123" s="134"/>
      <c r="AJ123" s="134"/>
      <c r="AK123" s="134"/>
      <c r="AL123" s="134"/>
      <c r="AM123" s="134"/>
      <c r="AN123" s="134"/>
      <c r="AO123" s="134"/>
    </row>
    <row r="124" spans="1:41" ht="14.15" customHeight="1">
      <c r="A124" s="35" t="s">
        <v>351</v>
      </c>
      <c r="B124" s="36"/>
      <c r="C124" s="30"/>
      <c r="D124" s="30"/>
      <c r="E124" s="31"/>
      <c r="F124" s="30"/>
      <c r="G124" s="31"/>
      <c r="H124" s="30"/>
      <c r="I124" s="31"/>
      <c r="J124" s="31"/>
      <c r="K124" s="31"/>
      <c r="L124" s="31"/>
      <c r="M124" s="31"/>
      <c r="N124" s="31"/>
      <c r="O124" s="31"/>
      <c r="P124" s="31"/>
      <c r="Q124" s="82"/>
      <c r="R124" s="82"/>
      <c r="S124" s="90">
        <f>SUM(S125:S127)</f>
        <v>161.34612871382294</v>
      </c>
      <c r="T124" s="91">
        <f>SUM(T125:T127)</f>
        <v>12.95938399620343</v>
      </c>
      <c r="U124" s="91">
        <f>SUM(U125:U127)</f>
        <v>11.33111366334084</v>
      </c>
      <c r="V124" s="84"/>
      <c r="W124" s="85"/>
      <c r="X124" s="86"/>
      <c r="Y124" s="86"/>
      <c r="Z124" s="86"/>
      <c r="AA124" s="80">
        <v>0</v>
      </c>
      <c r="AB124" s="86"/>
      <c r="AC124" s="123"/>
      <c r="AD124" s="116"/>
      <c r="AE124" s="119"/>
      <c r="AF124" s="119"/>
      <c r="AG124" s="119"/>
      <c r="AH124" s="134"/>
      <c r="AI124" s="134"/>
      <c r="AJ124" s="134"/>
      <c r="AK124" s="134"/>
      <c r="AL124" s="134"/>
      <c r="AM124" s="134"/>
      <c r="AN124" s="134"/>
      <c r="AO124" s="134"/>
    </row>
    <row r="125" spans="1:41" ht="14.15" customHeight="1">
      <c r="A125" s="23"/>
      <c r="B125" s="140" t="s">
        <v>352</v>
      </c>
      <c r="C125" s="25"/>
      <c r="D125" s="25">
        <f>Produksi!E127</f>
        <v>1501.6030000000001</v>
      </c>
      <c r="E125" s="26"/>
      <c r="F125" s="25">
        <f>Impor!E127</f>
        <v>0</v>
      </c>
      <c r="G125" s="27">
        <f>SUM(D125)-SUM(E125)+SUM(F125)</f>
        <v>1501.6030000000001</v>
      </c>
      <c r="H125" s="25">
        <f>Ekspor!E127</f>
        <v>0</v>
      </c>
      <c r="I125" s="27">
        <f>SUM(G125)-SUM(H125)</f>
        <v>1501.6030000000001</v>
      </c>
      <c r="J125" s="27">
        <f>($I125*X125)/100</f>
        <v>0</v>
      </c>
      <c r="K125" s="27">
        <f>($I125*Y125)/100</f>
        <v>375.40075000000002</v>
      </c>
      <c r="L125" s="27">
        <f>($I125*Z125)/100</f>
        <v>0</v>
      </c>
      <c r="M125" s="27">
        <f>($I125*AA125)/100</f>
        <v>0</v>
      </c>
      <c r="N125" s="27">
        <f>($I125*AB125)/100</f>
        <v>57.961875800000001</v>
      </c>
      <c r="O125" s="27"/>
      <c r="P125" s="27">
        <f t="shared" ref="P125:P128" si="100">I125-J125-K125-L125-M125-N125</f>
        <v>1068.2403742000001</v>
      </c>
      <c r="Q125" s="77">
        <f>P125/$AO$12*1000</f>
        <v>0.52147952345153492</v>
      </c>
      <c r="R125" s="77">
        <f>(Q125*1000)/365</f>
        <v>1.4287110231548901</v>
      </c>
      <c r="S125" s="25">
        <f>(+R125*(AD125/100)*AE125)/100</f>
        <v>1.7718874109166949</v>
      </c>
      <c r="T125" s="77">
        <f>(+R125*(AD125/100)*AF125)/100</f>
        <v>0.11623992884388185</v>
      </c>
      <c r="U125" s="78">
        <f>(+R125*(AD125/100)*AG125)/100</f>
        <v>0.13629903160897652</v>
      </c>
      <c r="V125" s="79"/>
      <c r="W125" s="80">
        <v>100</v>
      </c>
      <c r="X125" s="80">
        <v>0</v>
      </c>
      <c r="Y125" s="81">
        <v>25</v>
      </c>
      <c r="Z125" s="80">
        <v>0</v>
      </c>
      <c r="AA125" s="100"/>
      <c r="AB125" s="81">
        <v>3.86</v>
      </c>
      <c r="AC125" s="123">
        <f>W125-X125-Y125-Z125-AA125-AB125</f>
        <v>71.14</v>
      </c>
      <c r="AD125" s="116">
        <v>90</v>
      </c>
      <c r="AE125" s="119">
        <f>68.9*2</f>
        <v>137.80000000000001</v>
      </c>
      <c r="AF125" s="119">
        <f>4.52*2</f>
        <v>9.0399999999999991</v>
      </c>
      <c r="AG125" s="119">
        <f>5.3*2</f>
        <v>10.6</v>
      </c>
      <c r="AH125" s="134">
        <v>900</v>
      </c>
      <c r="AI125" s="134">
        <v>0.1</v>
      </c>
      <c r="AJ125" s="134">
        <v>0</v>
      </c>
      <c r="AK125" s="134">
        <v>54</v>
      </c>
      <c r="AL125" s="134">
        <v>180</v>
      </c>
      <c r="AM125" s="134">
        <v>2.7</v>
      </c>
      <c r="AN125" s="134"/>
      <c r="AO125" s="134"/>
    </row>
    <row r="126" spans="1:41" ht="14.15" customHeight="1">
      <c r="A126" s="23"/>
      <c r="B126" s="140" t="s">
        <v>353</v>
      </c>
      <c r="C126" s="25"/>
      <c r="D126" s="25">
        <f>Produksi!E128</f>
        <v>98405.267999999996</v>
      </c>
      <c r="E126" s="26"/>
      <c r="F126" s="25">
        <f>Impor!E128</f>
        <v>0</v>
      </c>
      <c r="G126" s="27">
        <f>SUM(D126)-SUM(E126)+SUM(F126)</f>
        <v>98405.267999999996</v>
      </c>
      <c r="H126" s="25">
        <f>Ekspor!E128</f>
        <v>0</v>
      </c>
      <c r="I126" s="27">
        <f>SUM(G126)-SUM(H126)</f>
        <v>98405.267999999996</v>
      </c>
      <c r="J126" s="27">
        <f t="shared" ref="J126:K128" si="101">($I126*X126)/100</f>
        <v>0</v>
      </c>
      <c r="K126" s="27">
        <f t="shared" si="101"/>
        <v>0</v>
      </c>
      <c r="L126" s="27">
        <f t="shared" ref="L126:N127" si="102">($I126*Z126)/100</f>
        <v>0</v>
      </c>
      <c r="M126" s="27">
        <f t="shared" si="102"/>
        <v>0</v>
      </c>
      <c r="N126" s="27">
        <f t="shared" si="102"/>
        <v>2017.3079939999998</v>
      </c>
      <c r="O126" s="27"/>
      <c r="P126" s="27">
        <f t="shared" si="100"/>
        <v>96387.960005999994</v>
      </c>
      <c r="Q126" s="77">
        <f>P126/$AO$12*1000</f>
        <v>47.053405454776225</v>
      </c>
      <c r="R126" s="77">
        <f>(Q126*1000)/365</f>
        <v>128.91343960212666</v>
      </c>
      <c r="S126" s="25">
        <f>(+R126*(AD126/100)*AE126)/100</f>
        <v>159.01988428680733</v>
      </c>
      <c r="T126" s="77">
        <f>(+R126*(AD126/100)*AF126)/100</f>
        <v>12.808839358867303</v>
      </c>
      <c r="U126" s="78">
        <f>(+R126*(AD126/100)*AG126)/100</f>
        <v>11.149723391187933</v>
      </c>
      <c r="V126" s="79"/>
      <c r="W126" s="80">
        <v>100</v>
      </c>
      <c r="X126" s="80">
        <v>0</v>
      </c>
      <c r="Y126" s="80">
        <v>0</v>
      </c>
      <c r="Z126" s="80">
        <v>0</v>
      </c>
      <c r="AA126" s="85"/>
      <c r="AB126" s="81">
        <v>2.0499999999999998</v>
      </c>
      <c r="AC126" s="123">
        <f>W126-X126-Y126-Z126-AA126-AB126</f>
        <v>97.95</v>
      </c>
      <c r="AD126" s="116">
        <v>90</v>
      </c>
      <c r="AE126" s="119">
        <v>137.06</v>
      </c>
      <c r="AF126" s="119">
        <v>11.04</v>
      </c>
      <c r="AG126" s="119">
        <v>9.61</v>
      </c>
      <c r="AH126" s="134">
        <v>900</v>
      </c>
      <c r="AI126" s="134">
        <v>0.1</v>
      </c>
      <c r="AJ126" s="134">
        <v>0</v>
      </c>
      <c r="AK126" s="134">
        <v>54</v>
      </c>
      <c r="AL126" s="134">
        <v>180</v>
      </c>
      <c r="AM126" s="134">
        <v>2.7</v>
      </c>
      <c r="AN126" s="134"/>
      <c r="AO126" s="134"/>
    </row>
    <row r="127" spans="1:41" ht="14.15" customHeight="1">
      <c r="A127" s="28"/>
      <c r="B127" s="153" t="s">
        <v>354</v>
      </c>
      <c r="C127" s="30"/>
      <c r="D127" s="25">
        <f>Produksi!E129</f>
        <v>311.31299999999999</v>
      </c>
      <c r="E127" s="26"/>
      <c r="F127" s="25">
        <f>Impor!E129</f>
        <v>0</v>
      </c>
      <c r="G127" s="31">
        <f>SUM(D127)-SUM(E127)+SUM(F127)</f>
        <v>311.31299999999999</v>
      </c>
      <c r="H127" s="25">
        <f>Ekspor!E129</f>
        <v>0</v>
      </c>
      <c r="I127" s="31">
        <f>SUM(G127)-SUM(H127)</f>
        <v>311.31299999999999</v>
      </c>
      <c r="J127" s="31">
        <f t="shared" si="101"/>
        <v>0</v>
      </c>
      <c r="K127" s="31">
        <f t="shared" si="101"/>
        <v>42.027254999999997</v>
      </c>
      <c r="L127" s="31">
        <f t="shared" si="102"/>
        <v>0</v>
      </c>
      <c r="M127" s="31">
        <f t="shared" si="102"/>
        <v>0</v>
      </c>
      <c r="N127" s="31">
        <f t="shared" si="102"/>
        <v>12.203469599999998</v>
      </c>
      <c r="O127" s="31"/>
      <c r="P127" s="27">
        <f t="shared" si="100"/>
        <v>257.08227540000001</v>
      </c>
      <c r="Q127" s="82">
        <f>P127/$AO$12*1000</f>
        <v>0.12549904094743419</v>
      </c>
      <c r="R127" s="82">
        <f>(Q127*1000)/365</f>
        <v>0.34383298889707997</v>
      </c>
      <c r="S127" s="25">
        <f>(+R127*(AD127/100)*AE127)/100</f>
        <v>0.55435701609892074</v>
      </c>
      <c r="T127" s="77">
        <f>(+R127*(AD127/100)*AF127)/100</f>
        <v>3.4304708492245851E-2</v>
      </c>
      <c r="U127" s="78">
        <f>(+R127*(AD127/100)*AG127)/100</f>
        <v>4.5091240543931342E-2</v>
      </c>
      <c r="V127" s="84"/>
      <c r="W127" s="85">
        <v>100</v>
      </c>
      <c r="X127" s="85">
        <v>0</v>
      </c>
      <c r="Y127" s="86">
        <v>13.5</v>
      </c>
      <c r="Z127" s="85">
        <v>0</v>
      </c>
      <c r="AA127" s="85">
        <v>0</v>
      </c>
      <c r="AB127" s="86">
        <v>3.92</v>
      </c>
      <c r="AC127" s="123">
        <f>W127-X127-Y127-Z127-AA127-AB127</f>
        <v>82.58</v>
      </c>
      <c r="AD127" s="116">
        <v>90</v>
      </c>
      <c r="AE127" s="119">
        <f>100/70*125.4</f>
        <v>179.14285714285717</v>
      </c>
      <c r="AF127" s="119">
        <v>11.0857142857143</v>
      </c>
      <c r="AG127" s="119">
        <f>100/70*10.2</f>
        <v>14.571428571428571</v>
      </c>
      <c r="AH127" s="134">
        <v>1230</v>
      </c>
      <c r="AI127" s="134">
        <v>0.18</v>
      </c>
      <c r="AJ127" s="134">
        <v>0</v>
      </c>
      <c r="AK127" s="134">
        <v>56</v>
      </c>
      <c r="AL127" s="134">
        <v>175</v>
      </c>
      <c r="AM127" s="134">
        <v>2.8</v>
      </c>
      <c r="AN127" s="134"/>
      <c r="AO127" s="134"/>
    </row>
    <row r="128" spans="1:41" ht="14.15" customHeight="1">
      <c r="A128" s="23"/>
      <c r="B128" s="153" t="s">
        <v>355</v>
      </c>
      <c r="C128" s="30"/>
      <c r="D128" s="25">
        <f>Produksi!E130</f>
        <v>0</v>
      </c>
      <c r="E128" s="26"/>
      <c r="F128" s="25">
        <f>Impor!E130</f>
        <v>0</v>
      </c>
      <c r="G128" s="31">
        <f>SUM(D128)-SUM(E128)+SUM(F128)</f>
        <v>0</v>
      </c>
      <c r="H128" s="25">
        <f>Ekspor!E130</f>
        <v>0</v>
      </c>
      <c r="I128" s="31">
        <f>SUM(G128)-SUM(H128)</f>
        <v>0</v>
      </c>
      <c r="J128" s="31">
        <f t="shared" si="101"/>
        <v>0</v>
      </c>
      <c r="K128" s="31">
        <f t="shared" si="101"/>
        <v>0</v>
      </c>
      <c r="L128" s="31">
        <f t="shared" ref="L128" si="103">($I128*Z128)/100</f>
        <v>0</v>
      </c>
      <c r="M128" s="31">
        <f t="shared" ref="M128" si="104">($I128*AA128)/100</f>
        <v>0</v>
      </c>
      <c r="N128" s="31">
        <f t="shared" ref="N128" si="105">($I128*AB128)/100</f>
        <v>0</v>
      </c>
      <c r="O128" s="31"/>
      <c r="P128" s="27">
        <f t="shared" si="100"/>
        <v>0</v>
      </c>
      <c r="Q128" s="82">
        <f>P128/$AO$12*1000</f>
        <v>0</v>
      </c>
      <c r="R128" s="82">
        <f>(Q128*1000)/365</f>
        <v>0</v>
      </c>
      <c r="S128" s="25">
        <f>(+R128*(AD128/100)*AE128)/100</f>
        <v>0</v>
      </c>
      <c r="T128" s="77">
        <f>(+R128*(AD128/100)*AF128)/100</f>
        <v>0</v>
      </c>
      <c r="U128" s="78">
        <f>(+R128*(AD128/100)*AG128)/100</f>
        <v>0</v>
      </c>
      <c r="V128" s="84"/>
      <c r="W128" s="85"/>
      <c r="X128" s="85"/>
      <c r="Y128" s="86"/>
      <c r="Z128" s="85"/>
      <c r="AA128" s="85"/>
      <c r="AB128" s="86"/>
      <c r="AC128" s="123"/>
      <c r="AD128" s="116">
        <v>90</v>
      </c>
      <c r="AE128" s="119">
        <v>116</v>
      </c>
      <c r="AF128" s="119">
        <v>11</v>
      </c>
      <c r="AG128" s="119">
        <v>7</v>
      </c>
      <c r="AH128" s="134"/>
      <c r="AI128" s="134"/>
      <c r="AJ128" s="134"/>
      <c r="AK128" s="134"/>
      <c r="AL128" s="134"/>
      <c r="AM128" s="134"/>
      <c r="AN128" s="134"/>
      <c r="AO128" s="134"/>
    </row>
    <row r="129" spans="1:41" ht="14.15" customHeight="1">
      <c r="A129" s="23"/>
      <c r="B129" s="29"/>
      <c r="C129" s="30"/>
      <c r="D129" s="30"/>
      <c r="E129" s="31"/>
      <c r="F129" s="30"/>
      <c r="G129" s="31"/>
      <c r="H129" s="30"/>
      <c r="I129" s="31"/>
      <c r="J129" s="31"/>
      <c r="K129" s="31"/>
      <c r="L129" s="31"/>
      <c r="M129" s="31"/>
      <c r="N129" s="31"/>
      <c r="O129" s="31"/>
      <c r="P129" s="31"/>
      <c r="Q129" s="82"/>
      <c r="R129" s="82"/>
      <c r="S129" s="87"/>
      <c r="T129" s="88"/>
      <c r="U129" s="89"/>
      <c r="V129" s="84"/>
      <c r="W129" s="85"/>
      <c r="X129" s="85"/>
      <c r="Y129" s="86"/>
      <c r="Z129" s="85"/>
      <c r="AA129" s="85"/>
      <c r="AB129" s="86"/>
      <c r="AC129" s="123"/>
      <c r="AD129" s="116"/>
      <c r="AE129" s="119"/>
      <c r="AF129" s="119"/>
      <c r="AG129" s="119"/>
      <c r="AH129" s="134"/>
      <c r="AI129" s="134"/>
      <c r="AJ129" s="134"/>
      <c r="AK129" s="134"/>
      <c r="AL129" s="134"/>
      <c r="AM129" s="134"/>
      <c r="AN129" s="134"/>
      <c r="AO129" s="134"/>
    </row>
    <row r="130" spans="1:41" ht="14.15" customHeight="1">
      <c r="A130" s="35" t="s">
        <v>356</v>
      </c>
      <c r="B130" s="36"/>
      <c r="C130" s="30"/>
      <c r="D130" s="30"/>
      <c r="E130" s="31"/>
      <c r="F130" s="30"/>
      <c r="G130" s="31"/>
      <c r="H130" s="30"/>
      <c r="I130" s="31"/>
      <c r="J130" s="31"/>
      <c r="K130" s="31"/>
      <c r="L130" s="31"/>
      <c r="M130" s="31"/>
      <c r="N130" s="31"/>
      <c r="O130" s="31"/>
      <c r="P130" s="31"/>
      <c r="Q130" s="82"/>
      <c r="R130" s="82"/>
      <c r="S130" s="90">
        <f>SUM(S131:S132)</f>
        <v>1.8480823370271737E-2</v>
      </c>
      <c r="T130" s="91">
        <f>SUM(T131:T132)</f>
        <v>9.6948581614540274E-4</v>
      </c>
      <c r="U130" s="91">
        <f>SUM(U131:U132)</f>
        <v>1.0603751114090342E-3</v>
      </c>
      <c r="V130" s="84"/>
      <c r="W130" s="85"/>
      <c r="X130" s="85"/>
      <c r="Y130" s="86"/>
      <c r="Z130" s="85"/>
      <c r="AA130" s="86"/>
      <c r="AB130" s="86"/>
      <c r="AC130" s="123"/>
      <c r="AD130" s="116"/>
      <c r="AE130" s="119"/>
      <c r="AF130" s="119"/>
      <c r="AG130" s="119"/>
      <c r="AH130" s="134"/>
      <c r="AI130" s="134"/>
      <c r="AJ130" s="134"/>
      <c r="AK130" s="134"/>
      <c r="AL130" s="134"/>
      <c r="AM130" s="134"/>
      <c r="AN130" s="134"/>
      <c r="AO130" s="134"/>
    </row>
    <row r="131" spans="1:41" ht="14.15" customHeight="1">
      <c r="A131" s="28"/>
      <c r="B131" s="29" t="s">
        <v>181</v>
      </c>
      <c r="C131" s="30"/>
      <c r="D131" s="30">
        <f>Produksi!E133</f>
        <v>25.17</v>
      </c>
      <c r="E131" s="26"/>
      <c r="F131" s="30">
        <f>Impor!E133</f>
        <v>0</v>
      </c>
      <c r="G131" s="31">
        <f>SUM(D131)-SUM(E131)+SUM(F131)</f>
        <v>25.17</v>
      </c>
      <c r="H131" s="30">
        <f>Ekspor!E133</f>
        <v>0</v>
      </c>
      <c r="I131" s="31">
        <f>SUM(G131)-SUM(H131)</f>
        <v>25.17</v>
      </c>
      <c r="J131" s="31">
        <f>($I131*X131)/100</f>
        <v>2.5170000000000003</v>
      </c>
      <c r="K131" s="31">
        <f>($I131*Y131)/100</f>
        <v>0</v>
      </c>
      <c r="L131" s="31">
        <f>($I131*Z131)/100</f>
        <v>0</v>
      </c>
      <c r="M131" s="31">
        <f>($I131*AA131)/100</f>
        <v>0</v>
      </c>
      <c r="N131" s="31">
        <f>($I131*AB131)/100</f>
        <v>5.0339999999999998E-4</v>
      </c>
      <c r="O131" s="31"/>
      <c r="P131" s="27">
        <f>I131-J131-K131-L131-M131-N131</f>
        <v>22.652496600000003</v>
      </c>
      <c r="Q131" s="82">
        <f>P131/$AO$12*1000</f>
        <v>1.1058197590408499E-2</v>
      </c>
      <c r="R131" s="82">
        <f>(Q131*1000)/365</f>
        <v>3.0296431754543832E-2</v>
      </c>
      <c r="S131" s="430">
        <f>(+R131*(AD131/100)*AE131)/100</f>
        <v>1.8480823370271737E-2</v>
      </c>
      <c r="T131" s="82">
        <f>(+R131*(AD131/100)*AF131)/100</f>
        <v>9.6948581614540274E-4</v>
      </c>
      <c r="U131" s="83">
        <f>(+R131*(AD131/100)*AG131)/100</f>
        <v>1.0603751114090342E-3</v>
      </c>
      <c r="V131" s="84"/>
      <c r="W131" s="85">
        <v>100</v>
      </c>
      <c r="X131" s="85">
        <v>10</v>
      </c>
      <c r="Y131" s="85">
        <v>0</v>
      </c>
      <c r="Z131" s="85">
        <v>0</v>
      </c>
      <c r="AA131" s="86"/>
      <c r="AB131" s="121">
        <v>2E-3</v>
      </c>
      <c r="AC131" s="123">
        <f>W131-X131-Y131-Z131-AA131-AB131</f>
        <v>89.998000000000005</v>
      </c>
      <c r="AD131" s="116">
        <v>100</v>
      </c>
      <c r="AE131" s="119">
        <v>61</v>
      </c>
      <c r="AF131" s="119">
        <v>3.2</v>
      </c>
      <c r="AG131" s="119">
        <v>3.5</v>
      </c>
      <c r="AH131" s="134">
        <v>130</v>
      </c>
      <c r="AI131" s="134">
        <v>0.03</v>
      </c>
      <c r="AJ131" s="134">
        <v>1</v>
      </c>
      <c r="AK131" s="134">
        <v>143</v>
      </c>
      <c r="AL131" s="134">
        <v>60</v>
      </c>
      <c r="AM131" s="134">
        <v>1.7</v>
      </c>
      <c r="AN131" s="134"/>
      <c r="AO131" s="134"/>
    </row>
    <row r="132" spans="1:41" ht="14.15" customHeight="1">
      <c r="A132" s="28"/>
      <c r="B132" s="29" t="s">
        <v>182</v>
      </c>
      <c r="C132" s="30" t="s">
        <v>269</v>
      </c>
      <c r="D132" s="30" t="s">
        <v>269</v>
      </c>
      <c r="E132" s="26"/>
      <c r="F132" s="30">
        <f>Impor!E134</f>
        <v>0</v>
      </c>
      <c r="G132" s="31">
        <f>SUM(D132)-SUM(E132)+SUM(F132)</f>
        <v>0</v>
      </c>
      <c r="H132" s="30">
        <f>Ekspor!E134</f>
        <v>0</v>
      </c>
      <c r="I132" s="31">
        <f>SUM(G132)-SUM(H132)</f>
        <v>0</v>
      </c>
      <c r="J132" s="31">
        <f>($I132*X132)/100</f>
        <v>0</v>
      </c>
      <c r="K132" s="31">
        <f>($I132*Y132)/100</f>
        <v>0</v>
      </c>
      <c r="L132" s="31">
        <f>($I132*Z132)/100</f>
        <v>0</v>
      </c>
      <c r="M132" s="31">
        <f>'Industrial pangan'!E133</f>
        <v>0</v>
      </c>
      <c r="N132" s="31">
        <f>($I132*AB132)/100</f>
        <v>0</v>
      </c>
      <c r="O132" s="31"/>
      <c r="P132" s="27">
        <f t="shared" ref="P132" si="106">I132-J132-K132-L132-M132-N132</f>
        <v>0</v>
      </c>
      <c r="Q132" s="82">
        <f>P132/$AO$12*1000</f>
        <v>0</v>
      </c>
      <c r="R132" s="82">
        <f>(Q132*1000)/365</f>
        <v>0</v>
      </c>
      <c r="S132" s="25">
        <f>(+R132*(AD132/100)*AE132)/100</f>
        <v>0</v>
      </c>
      <c r="T132" s="77">
        <f>(+R132*(AD132/100)*AF132)/100</f>
        <v>0</v>
      </c>
      <c r="U132" s="78">
        <f>(+R132*(AD132/100)*AG132)/100</f>
        <v>0</v>
      </c>
      <c r="V132" s="84"/>
      <c r="W132" s="85">
        <v>100</v>
      </c>
      <c r="X132" s="85">
        <v>0</v>
      </c>
      <c r="Y132" s="85">
        <v>0</v>
      </c>
      <c r="Z132" s="85">
        <v>0</v>
      </c>
      <c r="AA132" s="85">
        <v>0</v>
      </c>
      <c r="AB132" s="85">
        <v>0</v>
      </c>
      <c r="AC132" s="123"/>
      <c r="AD132" s="116">
        <v>100</v>
      </c>
      <c r="AE132" s="119">
        <v>61</v>
      </c>
      <c r="AF132" s="119">
        <v>3.2</v>
      </c>
      <c r="AG132" s="119">
        <v>3.5</v>
      </c>
      <c r="AH132" s="134">
        <v>130</v>
      </c>
      <c r="AI132" s="134">
        <v>0.03</v>
      </c>
      <c r="AJ132" s="134">
        <v>1</v>
      </c>
      <c r="AK132" s="134">
        <v>143</v>
      </c>
      <c r="AL132" s="134">
        <v>60</v>
      </c>
      <c r="AM132" s="134">
        <v>1.7</v>
      </c>
      <c r="AN132" s="134"/>
      <c r="AO132" s="134"/>
    </row>
    <row r="133" spans="1:41" ht="14.15" customHeight="1">
      <c r="A133" s="23"/>
      <c r="B133" s="29"/>
      <c r="C133" s="30"/>
      <c r="D133" s="30"/>
      <c r="E133" s="31"/>
      <c r="F133" s="30"/>
      <c r="G133" s="31"/>
      <c r="H133" s="30"/>
      <c r="I133" s="31"/>
      <c r="J133" s="31"/>
      <c r="K133" s="31"/>
      <c r="L133" s="31"/>
      <c r="M133" s="31"/>
      <c r="N133" s="31"/>
      <c r="O133" s="31"/>
      <c r="P133" s="31"/>
      <c r="Q133" s="82"/>
      <c r="R133" s="82"/>
      <c r="S133" s="87"/>
      <c r="T133" s="88"/>
      <c r="U133" s="89"/>
      <c r="V133" s="84"/>
      <c r="W133" s="85"/>
      <c r="X133" s="85"/>
      <c r="Y133" s="86"/>
      <c r="Z133" s="86"/>
      <c r="AA133" s="85"/>
      <c r="AB133" s="86"/>
      <c r="AC133" s="123"/>
      <c r="AD133" s="116"/>
      <c r="AE133" s="119"/>
      <c r="AF133" s="119"/>
      <c r="AG133" s="119"/>
      <c r="AH133" s="134"/>
      <c r="AI133" s="134"/>
      <c r="AJ133" s="134"/>
      <c r="AK133" s="134"/>
      <c r="AL133" s="134"/>
      <c r="AM133" s="134"/>
      <c r="AN133" s="134"/>
      <c r="AO133" s="134"/>
    </row>
    <row r="134" spans="1:41" ht="14.15" customHeight="1">
      <c r="A134" s="37" t="s">
        <v>357</v>
      </c>
      <c r="B134" s="36"/>
      <c r="C134" s="30"/>
      <c r="D134" s="30"/>
      <c r="E134" s="31"/>
      <c r="F134" s="30"/>
      <c r="G134" s="31"/>
      <c r="H134" s="30"/>
      <c r="I134" s="31"/>
      <c r="J134" s="31"/>
      <c r="K134" s="31"/>
      <c r="L134" s="31"/>
      <c r="M134" s="31"/>
      <c r="N134" s="31"/>
      <c r="O134" s="31"/>
      <c r="P134" s="31"/>
      <c r="Q134" s="82"/>
      <c r="R134" s="82"/>
      <c r="S134" s="90">
        <f>SUM(S135:S164)</f>
        <v>32.101636231533924</v>
      </c>
      <c r="T134" s="91">
        <f>SUM(T135:T164)</f>
        <v>6.1012580200381121</v>
      </c>
      <c r="U134" s="91">
        <f>SUM(U135:U164)</f>
        <v>0.67626754574591363</v>
      </c>
      <c r="V134" s="84"/>
      <c r="W134" s="85"/>
      <c r="X134" s="85"/>
      <c r="Y134" s="86"/>
      <c r="Z134" s="86"/>
      <c r="AA134" s="85">
        <v>0</v>
      </c>
      <c r="AB134" s="86"/>
      <c r="AC134" s="123"/>
      <c r="AD134" s="116"/>
      <c r="AE134" s="119"/>
      <c r="AF134" s="119"/>
      <c r="AG134" s="119"/>
      <c r="AH134" s="134"/>
      <c r="AI134" s="134"/>
      <c r="AJ134" s="134"/>
      <c r="AK134" s="134"/>
      <c r="AL134" s="134"/>
      <c r="AM134" s="134"/>
      <c r="AN134" s="134"/>
      <c r="AO134" s="134"/>
    </row>
    <row r="135" spans="1:41" ht="14.15" customHeight="1">
      <c r="A135" s="9"/>
      <c r="B135" s="24" t="s">
        <v>121</v>
      </c>
      <c r="C135" s="25"/>
      <c r="D135" s="163">
        <f>Produksi!E137</f>
        <v>98</v>
      </c>
      <c r="E135" s="164"/>
      <c r="F135" s="165">
        <f>Impor!E137</f>
        <v>0</v>
      </c>
      <c r="G135" s="27">
        <f>SUM(D135)-SUM(E135)+SUM(F135)</f>
        <v>98</v>
      </c>
      <c r="H135" s="165">
        <f>Ekspor!E137</f>
        <v>0</v>
      </c>
      <c r="I135" s="27">
        <f>SUM(G135)-SUM(H135)</f>
        <v>98</v>
      </c>
      <c r="J135" s="27">
        <f>($I135*X135)/100</f>
        <v>0</v>
      </c>
      <c r="K135" s="27">
        <f>($I135*Y135)/100</f>
        <v>0</v>
      </c>
      <c r="L135" s="27">
        <f>($I135*Z135)/100</f>
        <v>0</v>
      </c>
      <c r="M135" s="27">
        <f>'Industrial pangan'!E137</f>
        <v>0</v>
      </c>
      <c r="N135" s="27">
        <f>($I135*AB135)/100</f>
        <v>0.98</v>
      </c>
      <c r="O135" s="27"/>
      <c r="P135" s="27">
        <f t="shared" ref="P135" si="107">I135-J135-K135-L135-M135-N135</f>
        <v>97.02</v>
      </c>
      <c r="Q135" s="77">
        <f>P135/$AO$12*1000</f>
        <v>4.7361946418808094E-2</v>
      </c>
      <c r="R135" s="77">
        <f>Q135/365*1000</f>
        <v>0.129758757311803</v>
      </c>
      <c r="S135" s="25">
        <f>$R135/100*AE135*(AD135/100)</f>
        <v>9.3841533287895948E-2</v>
      </c>
      <c r="T135" s="77">
        <f>$R135/100*AF135*(AD135/100)</f>
        <v>1.4117752795524166E-2</v>
      </c>
      <c r="U135" s="78">
        <f>$R135/100*AG135*(AD135/100)</f>
        <v>3.3218241871821571E-3</v>
      </c>
      <c r="V135" s="79"/>
      <c r="W135" s="80">
        <v>100</v>
      </c>
      <c r="X135" s="80">
        <v>0</v>
      </c>
      <c r="Y135" s="80">
        <v>0</v>
      </c>
      <c r="Z135" s="80">
        <v>0</v>
      </c>
      <c r="AA135" s="85">
        <v>0</v>
      </c>
      <c r="AB135" s="81">
        <v>1</v>
      </c>
      <c r="AC135" s="120">
        <f>W135-AB135-AA135-Z135-Y135-X135</f>
        <v>99</v>
      </c>
      <c r="AD135" s="116">
        <v>80</v>
      </c>
      <c r="AE135" s="119">
        <v>90.4</v>
      </c>
      <c r="AF135" s="119">
        <v>13.6</v>
      </c>
      <c r="AG135" s="119">
        <v>3.2</v>
      </c>
      <c r="AH135" s="134"/>
      <c r="AI135" s="134"/>
      <c r="AJ135" s="134"/>
      <c r="AK135" s="134"/>
      <c r="AL135" s="134"/>
      <c r="AM135" s="134"/>
      <c r="AN135" s="134"/>
      <c r="AO135" s="134"/>
    </row>
    <row r="136" spans="1:41" ht="14.15" customHeight="1">
      <c r="A136" s="146"/>
      <c r="B136" s="166" t="s">
        <v>122</v>
      </c>
      <c r="C136" s="40"/>
      <c r="D136" s="167"/>
      <c r="E136" s="41"/>
      <c r="F136" s="168"/>
      <c r="G136" s="41"/>
      <c r="H136" s="168"/>
      <c r="I136" s="41"/>
      <c r="J136" s="41"/>
      <c r="K136" s="41"/>
      <c r="L136" s="41"/>
      <c r="M136" s="41"/>
      <c r="N136" s="41"/>
      <c r="O136" s="41"/>
      <c r="P136" s="41"/>
      <c r="Q136" s="97"/>
      <c r="R136" s="97"/>
      <c r="S136" s="40"/>
      <c r="T136" s="97"/>
      <c r="U136" s="98"/>
      <c r="V136" s="99"/>
      <c r="W136" s="100"/>
      <c r="X136" s="100"/>
      <c r="Y136" s="100"/>
      <c r="Z136" s="100"/>
      <c r="AA136" s="85">
        <v>0</v>
      </c>
      <c r="AB136" s="101"/>
      <c r="AC136" s="125"/>
      <c r="AD136" s="116"/>
      <c r="AE136" s="119"/>
      <c r="AF136" s="119"/>
      <c r="AG136" s="119"/>
      <c r="AH136" s="134"/>
      <c r="AI136" s="134"/>
      <c r="AJ136" s="134"/>
      <c r="AK136" s="134"/>
      <c r="AL136" s="134"/>
      <c r="AM136" s="134"/>
      <c r="AN136" s="134"/>
      <c r="AO136" s="134"/>
    </row>
    <row r="137" spans="1:41" ht="14.15" customHeight="1">
      <c r="A137" s="28"/>
      <c r="B137" s="29" t="s">
        <v>358</v>
      </c>
      <c r="C137" s="30"/>
      <c r="D137" s="169">
        <f>Produksi!E139</f>
        <v>21.87</v>
      </c>
      <c r="E137" s="170"/>
      <c r="F137" s="171">
        <f>Impor!E139</f>
        <v>0</v>
      </c>
      <c r="G137" s="31">
        <f t="shared" ref="G137:G164" si="108">SUM(D137)-SUM(E137)+SUM(F137)</f>
        <v>21.87</v>
      </c>
      <c r="H137" s="171">
        <f>Ekspor!E139</f>
        <v>0</v>
      </c>
      <c r="I137" s="31">
        <f t="shared" ref="I137:I164" si="109">SUM(G137)-SUM(H137)</f>
        <v>21.87</v>
      </c>
      <c r="J137" s="31">
        <f t="shared" ref="J137:J164" si="110">($I137*X137)/100</f>
        <v>0</v>
      </c>
      <c r="K137" s="31">
        <f t="shared" ref="K137:K164" si="111">($I137*Y137)/100</f>
        <v>0</v>
      </c>
      <c r="L137" s="31">
        <f t="shared" ref="L137:L156" si="112">($I137*Z137)/100</f>
        <v>0</v>
      </c>
      <c r="M137" s="31">
        <f>'Industrial pangan'!E139</f>
        <v>0</v>
      </c>
      <c r="N137" s="31">
        <f t="shared" ref="N137:N157" si="113">($I137*AB137)/100</f>
        <v>0.21870000000000001</v>
      </c>
      <c r="O137" s="31"/>
      <c r="P137" s="27">
        <f t="shared" ref="P137:P164" si="114">I137-J137-K137-L137-M137-N137</f>
        <v>21.651300000000003</v>
      </c>
      <c r="Q137" s="82">
        <f t="shared" ref="Q137:Q157" si="115">P137/$AO$12*1000</f>
        <v>1.0569446614074827E-2</v>
      </c>
      <c r="R137" s="82">
        <f t="shared" ref="R137:R157" si="116">Q137/365*1000</f>
        <v>2.8957387983766649E-2</v>
      </c>
      <c r="S137" s="25">
        <f t="shared" ref="S137:S157" si="117">$R137/100*AE137*(AD137/100)</f>
        <v>1.7050110044841801E-2</v>
      </c>
      <c r="T137" s="77">
        <f t="shared" ref="T137:T157" si="118">$R137/100*AF137*(AD137/100)</f>
        <v>3.7065456619221311E-3</v>
      </c>
      <c r="U137" s="78">
        <f t="shared" ref="U137:U157" si="119">$R137/100*AG137*(AD137/100)</f>
        <v>1.2972909816727461E-4</v>
      </c>
      <c r="V137" s="84"/>
      <c r="W137" s="85">
        <v>100</v>
      </c>
      <c r="X137" s="85">
        <v>0</v>
      </c>
      <c r="Y137" s="85">
        <v>0</v>
      </c>
      <c r="Z137" s="85">
        <v>0</v>
      </c>
      <c r="AA137" s="85">
        <v>0</v>
      </c>
      <c r="AB137" s="81">
        <v>1</v>
      </c>
      <c r="AC137" s="123">
        <f t="shared" ref="AC137:AC157" si="120">W137-AB137-AA137-Z137-Y137-X137</f>
        <v>99</v>
      </c>
      <c r="AD137" s="116">
        <v>80</v>
      </c>
      <c r="AE137" s="119">
        <v>73.599999999999994</v>
      </c>
      <c r="AF137" s="119">
        <v>16</v>
      </c>
      <c r="AG137" s="119">
        <v>0.56000000000000005</v>
      </c>
      <c r="AH137" s="134"/>
      <c r="AI137" s="134"/>
      <c r="AJ137" s="134"/>
      <c r="AK137" s="134"/>
      <c r="AL137" s="134"/>
      <c r="AM137" s="134"/>
      <c r="AN137" s="134"/>
      <c r="AO137" s="134"/>
    </row>
    <row r="138" spans="1:41" ht="14.15" customHeight="1">
      <c r="A138" s="28"/>
      <c r="B138" s="29" t="s">
        <v>359</v>
      </c>
      <c r="C138" s="30"/>
      <c r="D138" s="169">
        <f>Produksi!E140</f>
        <v>0</v>
      </c>
      <c r="E138" s="170"/>
      <c r="F138" s="171">
        <f>Impor!E140</f>
        <v>0</v>
      </c>
      <c r="G138" s="31">
        <f t="shared" si="108"/>
        <v>0</v>
      </c>
      <c r="H138" s="171">
        <f>Ekspor!E140</f>
        <v>0</v>
      </c>
      <c r="I138" s="31">
        <f t="shared" si="109"/>
        <v>0</v>
      </c>
      <c r="J138" s="31">
        <f t="shared" si="110"/>
        <v>0</v>
      </c>
      <c r="K138" s="31">
        <f t="shared" si="111"/>
        <v>0</v>
      </c>
      <c r="L138" s="31">
        <f t="shared" si="112"/>
        <v>0</v>
      </c>
      <c r="M138" s="31">
        <f>'Industrial pangan'!E140</f>
        <v>0</v>
      </c>
      <c r="N138" s="31">
        <f t="shared" si="113"/>
        <v>0</v>
      </c>
      <c r="O138" s="31"/>
      <c r="P138" s="27">
        <f t="shared" si="114"/>
        <v>0</v>
      </c>
      <c r="Q138" s="82">
        <f t="shared" si="115"/>
        <v>0</v>
      </c>
      <c r="R138" s="82">
        <f t="shared" si="116"/>
        <v>0</v>
      </c>
      <c r="S138" s="25">
        <f t="shared" si="117"/>
        <v>0</v>
      </c>
      <c r="T138" s="77">
        <f t="shared" si="118"/>
        <v>0</v>
      </c>
      <c r="U138" s="78">
        <f t="shared" si="119"/>
        <v>0</v>
      </c>
      <c r="V138" s="84"/>
      <c r="W138" s="85">
        <v>100</v>
      </c>
      <c r="X138" s="85">
        <v>0</v>
      </c>
      <c r="Y138" s="85">
        <v>0</v>
      </c>
      <c r="Z138" s="85">
        <v>0</v>
      </c>
      <c r="AA138" s="85">
        <v>0</v>
      </c>
      <c r="AB138" s="81">
        <v>1</v>
      </c>
      <c r="AC138" s="123">
        <f t="shared" si="120"/>
        <v>99</v>
      </c>
      <c r="AD138" s="116">
        <v>49</v>
      </c>
      <c r="AE138" s="119">
        <v>57</v>
      </c>
      <c r="AF138" s="119">
        <v>10.7</v>
      </c>
      <c r="AG138" s="119">
        <v>0.3</v>
      </c>
      <c r="AH138" s="134"/>
      <c r="AI138" s="134"/>
      <c r="AJ138" s="134"/>
      <c r="AK138" s="134"/>
      <c r="AL138" s="134"/>
      <c r="AM138" s="134"/>
      <c r="AN138" s="134"/>
      <c r="AO138" s="134"/>
    </row>
    <row r="139" spans="1:41" ht="14.15" customHeight="1">
      <c r="A139" s="28"/>
      <c r="B139" s="29" t="s">
        <v>360</v>
      </c>
      <c r="C139" s="30"/>
      <c r="D139" s="169">
        <f>Produksi!E141</f>
        <v>3.89</v>
      </c>
      <c r="E139" s="170"/>
      <c r="F139" s="171">
        <f>Impor!E141</f>
        <v>0</v>
      </c>
      <c r="G139" s="31">
        <f t="shared" si="108"/>
        <v>3.89</v>
      </c>
      <c r="H139" s="171">
        <f>Ekspor!E141</f>
        <v>0</v>
      </c>
      <c r="I139" s="31">
        <f t="shared" si="109"/>
        <v>3.89</v>
      </c>
      <c r="J139" s="31">
        <f t="shared" si="110"/>
        <v>0</v>
      </c>
      <c r="K139" s="31">
        <f t="shared" si="111"/>
        <v>0</v>
      </c>
      <c r="L139" s="31">
        <f t="shared" si="112"/>
        <v>0</v>
      </c>
      <c r="M139" s="31">
        <f>'Industrial pangan'!E141</f>
        <v>0</v>
      </c>
      <c r="N139" s="31">
        <f t="shared" si="113"/>
        <v>3.8900000000000004E-2</v>
      </c>
      <c r="O139" s="31"/>
      <c r="P139" s="27">
        <f t="shared" si="114"/>
        <v>3.8511000000000002</v>
      </c>
      <c r="Q139" s="82">
        <f t="shared" si="115"/>
        <v>1.8799793017261579E-3</v>
      </c>
      <c r="R139" s="82">
        <f t="shared" si="116"/>
        <v>5.1506282239072824E-3</v>
      </c>
      <c r="S139" s="25">
        <f t="shared" si="117"/>
        <v>3.7496573470045015E-3</v>
      </c>
      <c r="T139" s="77">
        <f t="shared" si="118"/>
        <v>7.8289549003390704E-4</v>
      </c>
      <c r="U139" s="78">
        <f t="shared" si="119"/>
        <v>7.0048543845139039E-5</v>
      </c>
      <c r="V139" s="84"/>
      <c r="W139" s="85">
        <v>100</v>
      </c>
      <c r="X139" s="85">
        <v>0</v>
      </c>
      <c r="Y139" s="85">
        <v>0</v>
      </c>
      <c r="Z139" s="85">
        <v>0</v>
      </c>
      <c r="AA139" s="85">
        <v>0</v>
      </c>
      <c r="AB139" s="81">
        <v>1</v>
      </c>
      <c r="AC139" s="123">
        <f t="shared" si="120"/>
        <v>99</v>
      </c>
      <c r="AD139" s="116">
        <v>80</v>
      </c>
      <c r="AE139" s="119">
        <v>91</v>
      </c>
      <c r="AF139" s="119">
        <v>19</v>
      </c>
      <c r="AG139" s="119">
        <v>1.7</v>
      </c>
      <c r="AH139" s="134"/>
      <c r="AI139" s="134"/>
      <c r="AJ139" s="134"/>
      <c r="AK139" s="134"/>
      <c r="AL139" s="134"/>
      <c r="AM139" s="134"/>
      <c r="AN139" s="134"/>
      <c r="AO139" s="134"/>
    </row>
    <row r="140" spans="1:41" ht="14.15" customHeight="1">
      <c r="A140" s="28"/>
      <c r="B140" s="29" t="s">
        <v>361</v>
      </c>
      <c r="C140" s="30"/>
      <c r="D140" s="169">
        <f>Produksi!E142</f>
        <v>0</v>
      </c>
      <c r="E140" s="170"/>
      <c r="F140" s="171">
        <f>Impor!E142</f>
        <v>0</v>
      </c>
      <c r="G140" s="31">
        <f t="shared" si="108"/>
        <v>0</v>
      </c>
      <c r="H140" s="171">
        <f>Ekspor!E142</f>
        <v>0</v>
      </c>
      <c r="I140" s="31">
        <f t="shared" si="109"/>
        <v>0</v>
      </c>
      <c r="J140" s="31">
        <f t="shared" si="110"/>
        <v>0</v>
      </c>
      <c r="K140" s="31">
        <f t="shared" si="111"/>
        <v>0</v>
      </c>
      <c r="L140" s="31">
        <f t="shared" si="112"/>
        <v>0</v>
      </c>
      <c r="M140" s="31">
        <f>'Industrial pangan'!E142</f>
        <v>0</v>
      </c>
      <c r="N140" s="31">
        <f t="shared" si="113"/>
        <v>0</v>
      </c>
      <c r="O140" s="31"/>
      <c r="P140" s="27">
        <f t="shared" si="114"/>
        <v>0</v>
      </c>
      <c r="Q140" s="82">
        <f t="shared" si="115"/>
        <v>0</v>
      </c>
      <c r="R140" s="82">
        <f t="shared" si="116"/>
        <v>0</v>
      </c>
      <c r="S140" s="25">
        <f t="shared" si="117"/>
        <v>0</v>
      </c>
      <c r="T140" s="77">
        <f t="shared" si="118"/>
        <v>0</v>
      </c>
      <c r="U140" s="78">
        <f t="shared" si="119"/>
        <v>0</v>
      </c>
      <c r="V140" s="84"/>
      <c r="W140" s="85">
        <v>100</v>
      </c>
      <c r="X140" s="85">
        <v>0</v>
      </c>
      <c r="Y140" s="85">
        <v>0</v>
      </c>
      <c r="Z140" s="85">
        <v>0</v>
      </c>
      <c r="AA140" s="85">
        <v>0</v>
      </c>
      <c r="AB140" s="81">
        <v>1</v>
      </c>
      <c r="AC140" s="123">
        <f t="shared" si="120"/>
        <v>99</v>
      </c>
      <c r="AD140" s="116">
        <v>100</v>
      </c>
      <c r="AE140" s="119">
        <v>74</v>
      </c>
      <c r="AF140" s="119">
        <v>10.3</v>
      </c>
      <c r="AG140" s="119">
        <v>0.56000000000000005</v>
      </c>
      <c r="AH140" s="134"/>
      <c r="AI140" s="134"/>
      <c r="AJ140" s="134"/>
      <c r="AK140" s="134"/>
      <c r="AL140" s="134"/>
      <c r="AM140" s="134"/>
      <c r="AN140" s="134"/>
      <c r="AO140" s="134"/>
    </row>
    <row r="141" spans="1:41" ht="14.15" customHeight="1">
      <c r="A141" s="28"/>
      <c r="B141" s="29" t="s">
        <v>362</v>
      </c>
      <c r="C141" s="30"/>
      <c r="D141" s="169">
        <f>Produksi!E143</f>
        <v>0</v>
      </c>
      <c r="E141" s="170"/>
      <c r="F141" s="171">
        <f>Impor!E143</f>
        <v>0</v>
      </c>
      <c r="G141" s="31">
        <f t="shared" si="108"/>
        <v>0</v>
      </c>
      <c r="H141" s="171">
        <f>Ekspor!E143</f>
        <v>0</v>
      </c>
      <c r="I141" s="31">
        <f t="shared" si="109"/>
        <v>0</v>
      </c>
      <c r="J141" s="31">
        <f t="shared" si="110"/>
        <v>0</v>
      </c>
      <c r="K141" s="31">
        <f t="shared" si="111"/>
        <v>0</v>
      </c>
      <c r="L141" s="31">
        <f t="shared" si="112"/>
        <v>0</v>
      </c>
      <c r="M141" s="31">
        <f>'Industrial pangan'!E143</f>
        <v>0</v>
      </c>
      <c r="N141" s="31">
        <f t="shared" si="113"/>
        <v>0</v>
      </c>
      <c r="O141" s="31"/>
      <c r="P141" s="27">
        <f t="shared" si="114"/>
        <v>0</v>
      </c>
      <c r="Q141" s="82">
        <f t="shared" si="115"/>
        <v>0</v>
      </c>
      <c r="R141" s="82">
        <f t="shared" si="116"/>
        <v>0</v>
      </c>
      <c r="S141" s="25">
        <f t="shared" si="117"/>
        <v>0</v>
      </c>
      <c r="T141" s="77">
        <f t="shared" si="118"/>
        <v>0</v>
      </c>
      <c r="U141" s="78">
        <f t="shared" si="119"/>
        <v>0</v>
      </c>
      <c r="V141" s="84"/>
      <c r="W141" s="85">
        <v>100</v>
      </c>
      <c r="X141" s="85">
        <v>0</v>
      </c>
      <c r="Y141" s="85">
        <v>0</v>
      </c>
      <c r="Z141" s="85">
        <v>0</v>
      </c>
      <c r="AA141" s="85"/>
      <c r="AB141" s="81">
        <v>1</v>
      </c>
      <c r="AC141" s="123">
        <f t="shared" si="120"/>
        <v>99</v>
      </c>
      <c r="AD141" s="116">
        <v>80</v>
      </c>
      <c r="AE141" s="119">
        <v>112</v>
      </c>
      <c r="AF141" s="119">
        <v>20</v>
      </c>
      <c r="AG141" s="119">
        <v>3</v>
      </c>
      <c r="AH141" s="134"/>
      <c r="AI141" s="134"/>
      <c r="AJ141" s="134"/>
      <c r="AK141" s="134"/>
      <c r="AL141" s="134"/>
      <c r="AM141" s="134"/>
      <c r="AN141" s="134"/>
      <c r="AO141" s="134"/>
    </row>
    <row r="142" spans="1:41" ht="14.15" customHeight="1">
      <c r="A142" s="28"/>
      <c r="B142" s="29" t="s">
        <v>363</v>
      </c>
      <c r="C142" s="30"/>
      <c r="D142" s="169">
        <f>Produksi!E144</f>
        <v>145.19</v>
      </c>
      <c r="E142" s="170"/>
      <c r="F142" s="171">
        <f>Impor!E144</f>
        <v>0</v>
      </c>
      <c r="G142" s="31">
        <f t="shared" si="108"/>
        <v>145.19</v>
      </c>
      <c r="H142" s="171">
        <f>Ekspor!E144</f>
        <v>0</v>
      </c>
      <c r="I142" s="31">
        <f t="shared" si="109"/>
        <v>145.19</v>
      </c>
      <c r="J142" s="31">
        <f t="shared" si="110"/>
        <v>0</v>
      </c>
      <c r="K142" s="31">
        <f t="shared" si="111"/>
        <v>0</v>
      </c>
      <c r="L142" s="31">
        <f t="shared" si="112"/>
        <v>0</v>
      </c>
      <c r="M142" s="31">
        <f>'Industrial pangan'!E144</f>
        <v>0</v>
      </c>
      <c r="N142" s="31">
        <f t="shared" si="113"/>
        <v>1.4519</v>
      </c>
      <c r="O142" s="31"/>
      <c r="P142" s="27">
        <f t="shared" si="114"/>
        <v>143.7381</v>
      </c>
      <c r="Q142" s="82">
        <f t="shared" si="115"/>
        <v>7.0168173474966816E-2</v>
      </c>
      <c r="R142" s="82">
        <f t="shared" si="116"/>
        <v>0.19224157116429266</v>
      </c>
      <c r="S142" s="25">
        <f t="shared" si="117"/>
        <v>0.12672564371150175</v>
      </c>
      <c r="T142" s="77">
        <f t="shared" si="118"/>
        <v>2.706761321993241E-2</v>
      </c>
      <c r="U142" s="78">
        <f t="shared" si="119"/>
        <v>1.2303460554514733E-3</v>
      </c>
      <c r="V142" s="84"/>
      <c r="W142" s="85">
        <v>100</v>
      </c>
      <c r="X142" s="85">
        <v>0</v>
      </c>
      <c r="Y142" s="85">
        <v>0</v>
      </c>
      <c r="Z142" s="85">
        <v>0</v>
      </c>
      <c r="AA142" s="85">
        <v>0</v>
      </c>
      <c r="AB142" s="81">
        <v>1</v>
      </c>
      <c r="AC142" s="123">
        <f t="shared" si="120"/>
        <v>99</v>
      </c>
      <c r="AD142" s="116">
        <v>80</v>
      </c>
      <c r="AE142" s="119">
        <v>82.4</v>
      </c>
      <c r="AF142" s="119">
        <v>17.600000000000001</v>
      </c>
      <c r="AG142" s="119">
        <v>0.8</v>
      </c>
      <c r="AH142" s="134"/>
      <c r="AI142" s="134"/>
      <c r="AJ142" s="134"/>
      <c r="AK142" s="134"/>
      <c r="AL142" s="134"/>
      <c r="AM142" s="134"/>
      <c r="AN142" s="134"/>
      <c r="AO142" s="134"/>
    </row>
    <row r="143" spans="1:41" ht="14.15" customHeight="1">
      <c r="A143" s="23"/>
      <c r="B143" s="24" t="s">
        <v>364</v>
      </c>
      <c r="C143" s="25"/>
      <c r="D143" s="169">
        <f>Produksi!E145</f>
        <v>0.21</v>
      </c>
      <c r="E143" s="164"/>
      <c r="F143" s="171">
        <f>Impor!E145</f>
        <v>0</v>
      </c>
      <c r="G143" s="27">
        <f t="shared" si="108"/>
        <v>0.21</v>
      </c>
      <c r="H143" s="171">
        <f>Ekspor!E145</f>
        <v>0</v>
      </c>
      <c r="I143" s="27">
        <f t="shared" si="109"/>
        <v>0.21</v>
      </c>
      <c r="J143" s="27">
        <f t="shared" si="110"/>
        <v>0</v>
      </c>
      <c r="K143" s="27">
        <f t="shared" si="111"/>
        <v>0</v>
      </c>
      <c r="L143" s="27">
        <f t="shared" si="112"/>
        <v>0</v>
      </c>
      <c r="M143" s="31">
        <f>'Industrial pangan'!E145</f>
        <v>0</v>
      </c>
      <c r="N143" s="27">
        <f t="shared" si="113"/>
        <v>2.0999999999999999E-3</v>
      </c>
      <c r="O143" s="27"/>
      <c r="P143" s="27">
        <f t="shared" si="114"/>
        <v>0.2079</v>
      </c>
      <c r="Q143" s="77">
        <f t="shared" si="115"/>
        <v>1.0148988518316019E-4</v>
      </c>
      <c r="R143" s="77">
        <f t="shared" si="116"/>
        <v>2.7805447995386351E-4</v>
      </c>
      <c r="S143" s="25">
        <f t="shared" si="117"/>
        <v>2.0108899990263409E-4</v>
      </c>
      <c r="T143" s="77">
        <f t="shared" si="118"/>
        <v>3.025232741898035E-5</v>
      </c>
      <c r="U143" s="78">
        <f t="shared" si="119"/>
        <v>8.0079690226712693E-6</v>
      </c>
      <c r="V143" s="79"/>
      <c r="W143" s="80">
        <v>100</v>
      </c>
      <c r="X143" s="80">
        <v>0</v>
      </c>
      <c r="Y143" s="80">
        <v>0</v>
      </c>
      <c r="Z143" s="80">
        <v>0</v>
      </c>
      <c r="AA143" s="85">
        <v>0</v>
      </c>
      <c r="AB143" s="81">
        <v>1</v>
      </c>
      <c r="AC143" s="120">
        <f t="shared" si="120"/>
        <v>99</v>
      </c>
      <c r="AD143" s="116">
        <v>80</v>
      </c>
      <c r="AE143" s="119">
        <v>90.4</v>
      </c>
      <c r="AF143" s="119">
        <v>13.6</v>
      </c>
      <c r="AG143" s="119">
        <v>3.6</v>
      </c>
      <c r="AH143" s="134"/>
      <c r="AI143" s="134"/>
      <c r="AJ143" s="134"/>
      <c r="AK143" s="134"/>
      <c r="AL143" s="134"/>
      <c r="AM143" s="134"/>
      <c r="AN143" s="134"/>
      <c r="AO143" s="134"/>
    </row>
    <row r="144" spans="1:41" ht="14.15" customHeight="1">
      <c r="A144" s="28"/>
      <c r="B144" s="29" t="s">
        <v>365</v>
      </c>
      <c r="C144" s="30"/>
      <c r="D144" s="169">
        <f>Produksi!E146</f>
        <v>0</v>
      </c>
      <c r="E144" s="170"/>
      <c r="F144" s="171">
        <f>Impor!E146</f>
        <v>0</v>
      </c>
      <c r="G144" s="31">
        <f t="shared" si="108"/>
        <v>0</v>
      </c>
      <c r="H144" s="171">
        <f>Ekspor!E146</f>
        <v>0</v>
      </c>
      <c r="I144" s="31">
        <f t="shared" si="109"/>
        <v>0</v>
      </c>
      <c r="J144" s="31">
        <f t="shared" si="110"/>
        <v>0</v>
      </c>
      <c r="K144" s="31">
        <f t="shared" si="111"/>
        <v>0</v>
      </c>
      <c r="L144" s="31">
        <f t="shared" si="112"/>
        <v>0</v>
      </c>
      <c r="M144" s="31">
        <f>'Industrial pangan'!E146</f>
        <v>0</v>
      </c>
      <c r="N144" s="31">
        <f t="shared" si="113"/>
        <v>0</v>
      </c>
      <c r="O144" s="31"/>
      <c r="P144" s="27">
        <f t="shared" si="114"/>
        <v>0</v>
      </c>
      <c r="Q144" s="82">
        <f t="shared" si="115"/>
        <v>0</v>
      </c>
      <c r="R144" s="82">
        <f t="shared" si="116"/>
        <v>0</v>
      </c>
      <c r="S144" s="25">
        <f t="shared" si="117"/>
        <v>0</v>
      </c>
      <c r="T144" s="77">
        <f t="shared" si="118"/>
        <v>0</v>
      </c>
      <c r="U144" s="78">
        <f t="shared" si="119"/>
        <v>0</v>
      </c>
      <c r="V144" s="84"/>
      <c r="W144" s="85">
        <v>100</v>
      </c>
      <c r="X144" s="85">
        <v>0</v>
      </c>
      <c r="Y144" s="85">
        <v>0</v>
      </c>
      <c r="Z144" s="85">
        <v>0</v>
      </c>
      <c r="AA144" s="85">
        <v>0</v>
      </c>
      <c r="AB144" s="81">
        <v>1</v>
      </c>
      <c r="AC144" s="123">
        <f t="shared" si="120"/>
        <v>99</v>
      </c>
      <c r="AD144" s="116">
        <v>80</v>
      </c>
      <c r="AE144" s="119">
        <v>103.2</v>
      </c>
      <c r="AF144" s="119">
        <v>16</v>
      </c>
      <c r="AG144" s="119">
        <v>3.84</v>
      </c>
      <c r="AH144" s="134"/>
      <c r="AI144" s="134"/>
      <c r="AJ144" s="134"/>
      <c r="AK144" s="134"/>
      <c r="AL144" s="134"/>
      <c r="AM144" s="134"/>
      <c r="AN144" s="134"/>
      <c r="AO144" s="134"/>
    </row>
    <row r="145" spans="1:41" ht="14.15" customHeight="1">
      <c r="A145" s="172"/>
      <c r="B145" s="29" t="s">
        <v>366</v>
      </c>
      <c r="C145" s="30"/>
      <c r="D145" s="169">
        <f>Produksi!E147</f>
        <v>3.17</v>
      </c>
      <c r="E145" s="170"/>
      <c r="F145" s="171">
        <f>Impor!E147</f>
        <v>0</v>
      </c>
      <c r="G145" s="31">
        <f t="shared" si="108"/>
        <v>3.17</v>
      </c>
      <c r="H145" s="171">
        <f>Ekspor!E147</f>
        <v>0</v>
      </c>
      <c r="I145" s="31">
        <f t="shared" si="109"/>
        <v>3.17</v>
      </c>
      <c r="J145" s="31">
        <f t="shared" si="110"/>
        <v>0</v>
      </c>
      <c r="K145" s="31">
        <f t="shared" si="111"/>
        <v>0</v>
      </c>
      <c r="L145" s="31">
        <f t="shared" si="112"/>
        <v>0</v>
      </c>
      <c r="M145" s="31">
        <f>'Industrial pangan'!E147</f>
        <v>0</v>
      </c>
      <c r="N145" s="31">
        <f t="shared" si="113"/>
        <v>3.1699999999999999E-2</v>
      </c>
      <c r="O145" s="31"/>
      <c r="P145" s="27">
        <f t="shared" si="114"/>
        <v>3.1383000000000001</v>
      </c>
      <c r="Q145" s="82">
        <f t="shared" si="115"/>
        <v>1.5320139810981802E-3</v>
      </c>
      <c r="R145" s="82">
        <f t="shared" si="116"/>
        <v>4.1972985783511781E-3</v>
      </c>
      <c r="S145" s="25">
        <f t="shared" si="117"/>
        <v>2.4176439811302787E-3</v>
      </c>
      <c r="T145" s="77">
        <f t="shared" si="118"/>
        <v>4.0797742181573459E-4</v>
      </c>
      <c r="U145" s="78">
        <f t="shared" si="119"/>
        <v>7.555137441032121E-5</v>
      </c>
      <c r="V145" s="84"/>
      <c r="W145" s="85">
        <v>100</v>
      </c>
      <c r="X145" s="85">
        <v>0</v>
      </c>
      <c r="Y145" s="85">
        <v>0</v>
      </c>
      <c r="Z145" s="85">
        <v>0</v>
      </c>
      <c r="AA145" s="85">
        <v>0</v>
      </c>
      <c r="AB145" s="81">
        <v>1</v>
      </c>
      <c r="AC145" s="123">
        <f t="shared" si="120"/>
        <v>99</v>
      </c>
      <c r="AD145" s="116">
        <v>90</v>
      </c>
      <c r="AE145" s="119">
        <v>64</v>
      </c>
      <c r="AF145" s="119">
        <v>10.8</v>
      </c>
      <c r="AG145" s="119">
        <v>2</v>
      </c>
      <c r="AH145" s="134"/>
      <c r="AI145" s="134"/>
      <c r="AJ145" s="134"/>
      <c r="AK145" s="134"/>
      <c r="AL145" s="134"/>
      <c r="AM145" s="134"/>
      <c r="AN145" s="134"/>
      <c r="AO145" s="134"/>
    </row>
    <row r="146" spans="1:41" ht="14.15" customHeight="1">
      <c r="A146" s="28"/>
      <c r="B146" s="29" t="s">
        <v>367</v>
      </c>
      <c r="C146" s="30"/>
      <c r="D146" s="169">
        <f>Produksi!E148</f>
        <v>0</v>
      </c>
      <c r="E146" s="170"/>
      <c r="F146" s="171">
        <f>Impor!E148</f>
        <v>0</v>
      </c>
      <c r="G146" s="31">
        <f t="shared" si="108"/>
        <v>0</v>
      </c>
      <c r="H146" s="171">
        <f>Ekspor!E148</f>
        <v>0</v>
      </c>
      <c r="I146" s="31">
        <f t="shared" si="109"/>
        <v>0</v>
      </c>
      <c r="J146" s="31">
        <f t="shared" si="110"/>
        <v>0</v>
      </c>
      <c r="K146" s="31">
        <f t="shared" si="111"/>
        <v>0</v>
      </c>
      <c r="L146" s="31">
        <f t="shared" si="112"/>
        <v>0</v>
      </c>
      <c r="M146" s="31">
        <f>'Industrial pangan'!E148</f>
        <v>0</v>
      </c>
      <c r="N146" s="31">
        <f t="shared" si="113"/>
        <v>0</v>
      </c>
      <c r="O146" s="31"/>
      <c r="P146" s="27">
        <f t="shared" si="114"/>
        <v>0</v>
      </c>
      <c r="Q146" s="82">
        <f t="shared" si="115"/>
        <v>0</v>
      </c>
      <c r="R146" s="82">
        <f t="shared" si="116"/>
        <v>0</v>
      </c>
      <c r="S146" s="25">
        <f t="shared" si="117"/>
        <v>0</v>
      </c>
      <c r="T146" s="77">
        <f t="shared" si="118"/>
        <v>0</v>
      </c>
      <c r="U146" s="78">
        <f t="shared" si="119"/>
        <v>0</v>
      </c>
      <c r="V146" s="84"/>
      <c r="W146" s="85">
        <v>100</v>
      </c>
      <c r="X146" s="85">
        <v>0</v>
      </c>
      <c r="Y146" s="85">
        <v>0</v>
      </c>
      <c r="Z146" s="85">
        <v>0</v>
      </c>
      <c r="AA146" s="85">
        <v>0</v>
      </c>
      <c r="AB146" s="81">
        <v>1</v>
      </c>
      <c r="AC146" s="123">
        <f t="shared" si="120"/>
        <v>99</v>
      </c>
      <c r="AD146" s="116">
        <v>80</v>
      </c>
      <c r="AE146" s="119">
        <v>71.2</v>
      </c>
      <c r="AF146" s="119">
        <v>14.96</v>
      </c>
      <c r="AG146" s="119">
        <v>0.8</v>
      </c>
      <c r="AH146" s="134"/>
      <c r="AI146" s="134"/>
      <c r="AJ146" s="134"/>
      <c r="AK146" s="134"/>
      <c r="AL146" s="134"/>
      <c r="AM146" s="134"/>
      <c r="AN146" s="134"/>
      <c r="AO146" s="134"/>
    </row>
    <row r="147" spans="1:41" ht="14.15" customHeight="1">
      <c r="A147" s="172"/>
      <c r="B147" s="29" t="s">
        <v>368</v>
      </c>
      <c r="C147" s="30"/>
      <c r="D147" s="169">
        <f>Produksi!E149</f>
        <v>21547.51</v>
      </c>
      <c r="E147" s="170"/>
      <c r="F147" s="171">
        <f>Impor!E149</f>
        <v>0</v>
      </c>
      <c r="G147" s="31">
        <f t="shared" si="108"/>
        <v>21547.51</v>
      </c>
      <c r="H147" s="171">
        <f>Ekspor!E149</f>
        <v>0</v>
      </c>
      <c r="I147" s="31">
        <f t="shared" si="109"/>
        <v>21547.51</v>
      </c>
      <c r="J147" s="31">
        <f t="shared" si="110"/>
        <v>0</v>
      </c>
      <c r="K147" s="31">
        <f t="shared" si="111"/>
        <v>0</v>
      </c>
      <c r="L147" s="31">
        <f t="shared" si="112"/>
        <v>0</v>
      </c>
      <c r="M147" s="31">
        <f>'Industrial pangan'!E149</f>
        <v>0</v>
      </c>
      <c r="N147" s="31">
        <f t="shared" si="113"/>
        <v>215.4751</v>
      </c>
      <c r="O147" s="31"/>
      <c r="P147" s="27">
        <f t="shared" si="114"/>
        <v>21332.034899999999</v>
      </c>
      <c r="Q147" s="82">
        <f t="shared" si="115"/>
        <v>10.413591980395219</v>
      </c>
      <c r="R147" s="82">
        <f t="shared" si="116"/>
        <v>28.530388987384164</v>
      </c>
      <c r="S147" s="25">
        <f t="shared" si="117"/>
        <v>15.703126098656245</v>
      </c>
      <c r="T147" s="77">
        <f t="shared" si="118"/>
        <v>2.9215118323081386</v>
      </c>
      <c r="U147" s="78">
        <f t="shared" si="119"/>
        <v>0.36518897903851733</v>
      </c>
      <c r="V147" s="84"/>
      <c r="W147" s="85">
        <v>100</v>
      </c>
      <c r="X147" s="85">
        <v>0</v>
      </c>
      <c r="Y147" s="85">
        <v>0</v>
      </c>
      <c r="Z147" s="85">
        <v>0</v>
      </c>
      <c r="AA147" s="85">
        <v>0</v>
      </c>
      <c r="AB147" s="81">
        <v>1</v>
      </c>
      <c r="AC147" s="123">
        <f t="shared" si="120"/>
        <v>99</v>
      </c>
      <c r="AD147" s="116">
        <v>80</v>
      </c>
      <c r="AE147" s="119">
        <v>68.8</v>
      </c>
      <c r="AF147" s="119">
        <v>12.8</v>
      </c>
      <c r="AG147" s="119">
        <v>1.6</v>
      </c>
      <c r="AH147" s="134"/>
      <c r="AI147" s="134"/>
      <c r="AJ147" s="134"/>
      <c r="AK147" s="134"/>
      <c r="AL147" s="134"/>
      <c r="AM147" s="134"/>
      <c r="AN147" s="134"/>
      <c r="AO147" s="134"/>
    </row>
    <row r="148" spans="1:41" ht="14.15" customHeight="1">
      <c r="A148" s="172"/>
      <c r="B148" s="29" t="s">
        <v>369</v>
      </c>
      <c r="C148" s="30"/>
      <c r="D148" s="169">
        <f>Produksi!E150</f>
        <v>4301.62</v>
      </c>
      <c r="E148" s="170"/>
      <c r="F148" s="171">
        <f>Impor!E150</f>
        <v>0</v>
      </c>
      <c r="G148" s="31">
        <f t="shared" si="108"/>
        <v>4301.62</v>
      </c>
      <c r="H148" s="171">
        <f>Ekspor!E150</f>
        <v>0</v>
      </c>
      <c r="I148" s="31">
        <f t="shared" si="109"/>
        <v>4301.62</v>
      </c>
      <c r="J148" s="31">
        <f t="shared" si="110"/>
        <v>0</v>
      </c>
      <c r="K148" s="31">
        <f t="shared" si="111"/>
        <v>0</v>
      </c>
      <c r="L148" s="31">
        <f t="shared" si="112"/>
        <v>0</v>
      </c>
      <c r="M148" s="31">
        <f>'Industrial pangan'!E150</f>
        <v>0</v>
      </c>
      <c r="N148" s="31">
        <f t="shared" si="113"/>
        <v>43.016199999999998</v>
      </c>
      <c r="O148" s="31"/>
      <c r="P148" s="27">
        <f t="shared" si="114"/>
        <v>4258.6037999999999</v>
      </c>
      <c r="Q148" s="82">
        <f t="shared" si="115"/>
        <v>2.0789091423885027</v>
      </c>
      <c r="R148" s="82">
        <f t="shared" si="116"/>
        <v>5.6956414859958979</v>
      </c>
      <c r="S148" s="25">
        <f t="shared" si="117"/>
        <v>3.8274710785892432</v>
      </c>
      <c r="T148" s="77">
        <f t="shared" si="118"/>
        <v>0.67436395194191434</v>
      </c>
      <c r="U148" s="78">
        <f t="shared" si="119"/>
        <v>0.10479980334232451</v>
      </c>
      <c r="V148" s="84"/>
      <c r="W148" s="85">
        <v>100</v>
      </c>
      <c r="X148" s="85">
        <v>0</v>
      </c>
      <c r="Y148" s="85">
        <v>0</v>
      </c>
      <c r="Z148" s="85">
        <v>0</v>
      </c>
      <c r="AA148" s="85">
        <v>0</v>
      </c>
      <c r="AB148" s="81">
        <v>1</v>
      </c>
      <c r="AC148" s="123">
        <f t="shared" si="120"/>
        <v>99</v>
      </c>
      <c r="AD148" s="116">
        <v>80</v>
      </c>
      <c r="AE148" s="212">
        <v>84</v>
      </c>
      <c r="AF148" s="212">
        <v>14.8</v>
      </c>
      <c r="AG148" s="212">
        <v>2.2999999999999998</v>
      </c>
      <c r="AH148" s="134"/>
      <c r="AI148" s="134"/>
      <c r="AJ148" s="134"/>
      <c r="AK148" s="134"/>
      <c r="AL148" s="134"/>
      <c r="AM148" s="134"/>
      <c r="AN148" s="134"/>
      <c r="AO148" s="134"/>
    </row>
    <row r="149" spans="1:41" ht="14.15" customHeight="1">
      <c r="A149" s="172"/>
      <c r="B149" s="29" t="s">
        <v>370</v>
      </c>
      <c r="C149" s="30"/>
      <c r="D149" s="169">
        <f>Produksi!E151</f>
        <v>1474.21</v>
      </c>
      <c r="E149" s="170"/>
      <c r="F149" s="171">
        <f>Impor!E151</f>
        <v>0</v>
      </c>
      <c r="G149" s="31">
        <f t="shared" si="108"/>
        <v>1474.21</v>
      </c>
      <c r="H149" s="171">
        <f>Ekspor!E151</f>
        <v>0</v>
      </c>
      <c r="I149" s="31">
        <f t="shared" si="109"/>
        <v>1474.21</v>
      </c>
      <c r="J149" s="31">
        <f t="shared" si="110"/>
        <v>0</v>
      </c>
      <c r="K149" s="31">
        <f t="shared" si="111"/>
        <v>0</v>
      </c>
      <c r="L149" s="31">
        <f t="shared" si="112"/>
        <v>0</v>
      </c>
      <c r="M149" s="31">
        <f>'Industrial pangan'!E151</f>
        <v>0</v>
      </c>
      <c r="N149" s="31">
        <f t="shared" si="113"/>
        <v>14.742100000000001</v>
      </c>
      <c r="O149" s="31"/>
      <c r="P149" s="27">
        <f t="shared" si="114"/>
        <v>1459.4679000000001</v>
      </c>
      <c r="Q149" s="82">
        <f t="shared" si="115"/>
        <v>0.71246382683746001</v>
      </c>
      <c r="R149" s="82">
        <f t="shared" si="116"/>
        <v>1.9519556899656438</v>
      </c>
      <c r="S149" s="25">
        <f t="shared" si="117"/>
        <v>1.4054080967752638</v>
      </c>
      <c r="T149" s="77">
        <f t="shared" si="118"/>
        <v>0.29201257121886032</v>
      </c>
      <c r="U149" s="78">
        <f t="shared" si="119"/>
        <v>1.717721007169767E-2</v>
      </c>
      <c r="V149" s="84"/>
      <c r="W149" s="85">
        <v>100</v>
      </c>
      <c r="X149" s="85">
        <v>0</v>
      </c>
      <c r="Y149" s="85">
        <v>0</v>
      </c>
      <c r="Z149" s="85">
        <v>0</v>
      </c>
      <c r="AA149" s="85">
        <v>0</v>
      </c>
      <c r="AB149" s="81">
        <v>1</v>
      </c>
      <c r="AC149" s="123">
        <f t="shared" si="120"/>
        <v>99</v>
      </c>
      <c r="AD149" s="116">
        <v>80</v>
      </c>
      <c r="AE149" s="212">
        <v>90</v>
      </c>
      <c r="AF149" s="212">
        <v>18.7</v>
      </c>
      <c r="AG149" s="212">
        <v>1.1000000000000001</v>
      </c>
      <c r="AH149" s="134"/>
      <c r="AI149" s="134"/>
      <c r="AJ149" s="134"/>
      <c r="AK149" s="134"/>
      <c r="AL149" s="134"/>
      <c r="AM149" s="134"/>
      <c r="AN149" s="134"/>
      <c r="AO149" s="134"/>
    </row>
    <row r="150" spans="1:41" ht="14.15" customHeight="1">
      <c r="A150" s="172"/>
      <c r="B150" s="29" t="s">
        <v>371</v>
      </c>
      <c r="C150" s="30"/>
      <c r="D150" s="169">
        <f>Produksi!E152</f>
        <v>11895.15</v>
      </c>
      <c r="E150" s="170"/>
      <c r="F150" s="171">
        <f>Impor!E152</f>
        <v>0</v>
      </c>
      <c r="G150" s="31">
        <f t="shared" si="108"/>
        <v>11895.15</v>
      </c>
      <c r="H150" s="171">
        <f>Ekspor!E152</f>
        <v>0</v>
      </c>
      <c r="I150" s="31">
        <f t="shared" si="109"/>
        <v>11895.15</v>
      </c>
      <c r="J150" s="31">
        <f t="shared" si="110"/>
        <v>0</v>
      </c>
      <c r="K150" s="31">
        <f t="shared" si="111"/>
        <v>0</v>
      </c>
      <c r="L150" s="31">
        <f t="shared" si="112"/>
        <v>0</v>
      </c>
      <c r="M150" s="31">
        <f>'Industrial pangan'!E152</f>
        <v>0</v>
      </c>
      <c r="N150" s="31">
        <f t="shared" si="113"/>
        <v>118.9515</v>
      </c>
      <c r="O150" s="31"/>
      <c r="P150" s="27">
        <f t="shared" si="114"/>
        <v>11776.1985</v>
      </c>
      <c r="Q150" s="82">
        <f t="shared" si="115"/>
        <v>5.7487495606498475</v>
      </c>
      <c r="R150" s="82">
        <f t="shared" si="116"/>
        <v>15.749998796300954</v>
      </c>
      <c r="S150" s="25">
        <f t="shared" si="117"/>
        <v>10.331999210373427</v>
      </c>
      <c r="T150" s="77">
        <f t="shared" si="118"/>
        <v>2.0222998454450427</v>
      </c>
      <c r="U150" s="78">
        <f t="shared" si="119"/>
        <v>0.16883998709634626</v>
      </c>
      <c r="V150" s="84"/>
      <c r="W150" s="85">
        <v>100</v>
      </c>
      <c r="X150" s="85">
        <v>0</v>
      </c>
      <c r="Y150" s="85">
        <v>0</v>
      </c>
      <c r="Z150" s="85">
        <v>0</v>
      </c>
      <c r="AA150" s="85">
        <v>0</v>
      </c>
      <c r="AB150" s="81">
        <v>1</v>
      </c>
      <c r="AC150" s="123">
        <f t="shared" si="120"/>
        <v>99</v>
      </c>
      <c r="AD150" s="116">
        <v>80</v>
      </c>
      <c r="AE150" s="212">
        <v>82</v>
      </c>
      <c r="AF150" s="213">
        <v>16.05</v>
      </c>
      <c r="AG150" s="213">
        <v>1.34</v>
      </c>
      <c r="AH150" s="134"/>
      <c r="AI150" s="134"/>
      <c r="AJ150" s="134"/>
      <c r="AK150" s="134"/>
      <c r="AL150" s="134"/>
      <c r="AM150" s="134"/>
      <c r="AN150" s="134"/>
      <c r="AO150" s="134"/>
    </row>
    <row r="151" spans="1:41" ht="14.15" customHeight="1">
      <c r="A151" s="172"/>
      <c r="B151" s="29" t="s">
        <v>372</v>
      </c>
      <c r="C151" s="30"/>
      <c r="D151" s="169">
        <f>Produksi!E153</f>
        <v>8.73</v>
      </c>
      <c r="E151" s="170"/>
      <c r="F151" s="171">
        <f>Impor!E153</f>
        <v>0</v>
      </c>
      <c r="G151" s="31">
        <f t="shared" si="108"/>
        <v>8.73</v>
      </c>
      <c r="H151" s="171">
        <f>Ekspor!E153</f>
        <v>0</v>
      </c>
      <c r="I151" s="31">
        <f t="shared" si="109"/>
        <v>8.73</v>
      </c>
      <c r="J151" s="31">
        <f t="shared" si="110"/>
        <v>0</v>
      </c>
      <c r="K151" s="31">
        <f t="shared" si="111"/>
        <v>0</v>
      </c>
      <c r="L151" s="31">
        <f t="shared" si="112"/>
        <v>0</v>
      </c>
      <c r="M151" s="31">
        <f>'Industrial pangan'!E153</f>
        <v>0</v>
      </c>
      <c r="N151" s="31">
        <f t="shared" si="113"/>
        <v>8.7300000000000003E-2</v>
      </c>
      <c r="O151" s="31"/>
      <c r="P151" s="27">
        <f t="shared" si="114"/>
        <v>8.6426999999999996</v>
      </c>
      <c r="Q151" s="82">
        <f t="shared" si="115"/>
        <v>4.2190795126142312E-3</v>
      </c>
      <c r="R151" s="82">
        <f t="shared" si="116"/>
        <v>1.1559121952367758E-2</v>
      </c>
      <c r="S151" s="25">
        <f t="shared" si="117"/>
        <v>7.5948054875837117E-3</v>
      </c>
      <c r="T151" s="77">
        <f t="shared" si="118"/>
        <v>1.5692663962534469E-3</v>
      </c>
      <c r="U151" s="78">
        <f t="shared" si="119"/>
        <v>4.3462298540902772E-5</v>
      </c>
      <c r="V151" s="84"/>
      <c r="W151" s="85">
        <v>100</v>
      </c>
      <c r="X151" s="85">
        <v>0</v>
      </c>
      <c r="Y151" s="85">
        <v>0</v>
      </c>
      <c r="Z151" s="85">
        <v>0</v>
      </c>
      <c r="AA151" s="85">
        <v>0</v>
      </c>
      <c r="AB151" s="81">
        <v>1</v>
      </c>
      <c r="AC151" s="123">
        <f t="shared" si="120"/>
        <v>99</v>
      </c>
      <c r="AD151" s="116">
        <v>80</v>
      </c>
      <c r="AE151" s="213">
        <v>82.13</v>
      </c>
      <c r="AF151" s="213">
        <v>16.97</v>
      </c>
      <c r="AG151" s="213">
        <v>0.47</v>
      </c>
      <c r="AH151" s="134"/>
      <c r="AI151" s="134"/>
      <c r="AJ151" s="134"/>
      <c r="AK151" s="134"/>
      <c r="AL151" s="134"/>
      <c r="AM151" s="134"/>
      <c r="AN151" s="134"/>
      <c r="AO151" s="134"/>
    </row>
    <row r="152" spans="1:41" ht="14.15" customHeight="1">
      <c r="A152" s="172"/>
      <c r="B152" s="29" t="s">
        <v>373</v>
      </c>
      <c r="C152" s="30"/>
      <c r="D152" s="169">
        <f>Produksi!E154</f>
        <v>452.85</v>
      </c>
      <c r="E152" s="170"/>
      <c r="F152" s="171">
        <f>Impor!E154</f>
        <v>0</v>
      </c>
      <c r="G152" s="31">
        <f t="shared" si="108"/>
        <v>452.85</v>
      </c>
      <c r="H152" s="171">
        <f>Ekspor!E154</f>
        <v>0</v>
      </c>
      <c r="I152" s="31">
        <f t="shared" si="109"/>
        <v>452.85</v>
      </c>
      <c r="J152" s="31">
        <f t="shared" si="110"/>
        <v>0</v>
      </c>
      <c r="K152" s="31">
        <f t="shared" si="111"/>
        <v>0</v>
      </c>
      <c r="L152" s="31">
        <f t="shared" si="112"/>
        <v>0</v>
      </c>
      <c r="M152" s="31">
        <f>'Industrial pangan'!E154</f>
        <v>0</v>
      </c>
      <c r="N152" s="31">
        <f t="shared" si="113"/>
        <v>4.5285000000000002</v>
      </c>
      <c r="O152" s="31"/>
      <c r="P152" s="27">
        <f t="shared" si="114"/>
        <v>448.32150000000001</v>
      </c>
      <c r="Q152" s="82">
        <f t="shared" si="115"/>
        <v>0.21885568811997189</v>
      </c>
      <c r="R152" s="82">
        <f t="shared" si="116"/>
        <v>0.59960462498622435</v>
      </c>
      <c r="S152" s="25">
        <f t="shared" si="117"/>
        <v>0.36686209375157153</v>
      </c>
      <c r="T152" s="77">
        <f t="shared" si="118"/>
        <v>9.9150620787722077E-2</v>
      </c>
      <c r="U152" s="78">
        <f t="shared" si="119"/>
        <v>1.338317522969253E-2</v>
      </c>
      <c r="V152" s="84"/>
      <c r="W152" s="85">
        <v>100</v>
      </c>
      <c r="X152" s="85">
        <v>0</v>
      </c>
      <c r="Y152" s="85">
        <v>0</v>
      </c>
      <c r="Z152" s="85">
        <v>0</v>
      </c>
      <c r="AA152" s="85">
        <v>0</v>
      </c>
      <c r="AB152" s="81">
        <v>1</v>
      </c>
      <c r="AC152" s="123">
        <f t="shared" si="120"/>
        <v>99</v>
      </c>
      <c r="AD152" s="116">
        <v>80</v>
      </c>
      <c r="AE152" s="213">
        <v>76.48</v>
      </c>
      <c r="AF152" s="213">
        <v>20.67</v>
      </c>
      <c r="AG152" s="213">
        <v>2.79</v>
      </c>
      <c r="AH152" s="134"/>
      <c r="AI152" s="134"/>
      <c r="AJ152" s="134"/>
      <c r="AK152" s="134"/>
      <c r="AL152" s="134"/>
      <c r="AM152" s="134"/>
      <c r="AN152" s="134"/>
      <c r="AO152" s="134"/>
    </row>
    <row r="153" spans="1:41" ht="14.15" customHeight="1">
      <c r="A153" s="28"/>
      <c r="B153" s="29" t="s">
        <v>374</v>
      </c>
      <c r="C153" s="30"/>
      <c r="D153" s="169">
        <f>Produksi!E155</f>
        <v>128.44999999999999</v>
      </c>
      <c r="E153" s="170"/>
      <c r="F153" s="171">
        <f>Impor!E155</f>
        <v>0</v>
      </c>
      <c r="G153" s="31">
        <f t="shared" si="108"/>
        <v>128.44999999999999</v>
      </c>
      <c r="H153" s="171">
        <f>Ekspor!E155</f>
        <v>0</v>
      </c>
      <c r="I153" s="31">
        <f t="shared" si="109"/>
        <v>128.44999999999999</v>
      </c>
      <c r="J153" s="31">
        <f t="shared" si="110"/>
        <v>0</v>
      </c>
      <c r="K153" s="31">
        <f t="shared" si="111"/>
        <v>0</v>
      </c>
      <c r="L153" s="31">
        <f t="shared" si="112"/>
        <v>0</v>
      </c>
      <c r="M153" s="31">
        <f>'Industrial pangan'!E155</f>
        <v>0</v>
      </c>
      <c r="N153" s="31">
        <f t="shared" si="113"/>
        <v>0.64224999999999999</v>
      </c>
      <c r="O153" s="31"/>
      <c r="P153" s="27">
        <f t="shared" si="114"/>
        <v>127.80774999999998</v>
      </c>
      <c r="Q153" s="82">
        <f t="shared" si="115"/>
        <v>6.2391504920721694E-2</v>
      </c>
      <c r="R153" s="82">
        <f t="shared" si="116"/>
        <v>0.17093562991978545</v>
      </c>
      <c r="S153" s="25">
        <f t="shared" si="117"/>
        <v>7.1926978100167002E-2</v>
      </c>
      <c r="T153" s="77">
        <f t="shared" si="118"/>
        <v>1.6598533407730844E-2</v>
      </c>
      <c r="U153" s="78">
        <f t="shared" si="119"/>
        <v>1.6273071968363577E-4</v>
      </c>
      <c r="V153" s="84"/>
      <c r="W153" s="85">
        <v>100</v>
      </c>
      <c r="X153" s="85">
        <v>0</v>
      </c>
      <c r="Y153" s="85">
        <v>0</v>
      </c>
      <c r="Z153" s="85">
        <v>0</v>
      </c>
      <c r="AA153" s="85">
        <v>0</v>
      </c>
      <c r="AB153" s="81">
        <v>0.5</v>
      </c>
      <c r="AC153" s="123">
        <f t="shared" si="120"/>
        <v>99.5</v>
      </c>
      <c r="AD153" s="116">
        <v>68</v>
      </c>
      <c r="AE153" s="119">
        <v>61.88</v>
      </c>
      <c r="AF153" s="119">
        <v>14.28</v>
      </c>
      <c r="AG153" s="119">
        <v>0.14000000000000001</v>
      </c>
      <c r="AH153" s="134"/>
      <c r="AI153" s="134"/>
      <c r="AJ153" s="134"/>
      <c r="AK153" s="134"/>
      <c r="AL153" s="134"/>
      <c r="AM153" s="134"/>
      <c r="AN153" s="134"/>
      <c r="AO153" s="134"/>
    </row>
    <row r="154" spans="1:41" ht="14.15" customHeight="1">
      <c r="A154" s="172"/>
      <c r="B154" s="29" t="s">
        <v>375</v>
      </c>
      <c r="C154" s="30"/>
      <c r="D154" s="169">
        <f>Produksi!E156</f>
        <v>42.32</v>
      </c>
      <c r="E154" s="170"/>
      <c r="F154" s="171">
        <f>Impor!E156</f>
        <v>0</v>
      </c>
      <c r="G154" s="31">
        <f t="shared" si="108"/>
        <v>42.32</v>
      </c>
      <c r="H154" s="171">
        <f>Ekspor!E156</f>
        <v>0</v>
      </c>
      <c r="I154" s="31">
        <f t="shared" si="109"/>
        <v>42.32</v>
      </c>
      <c r="J154" s="31">
        <f t="shared" si="110"/>
        <v>0</v>
      </c>
      <c r="K154" s="31">
        <f t="shared" si="111"/>
        <v>0</v>
      </c>
      <c r="L154" s="31">
        <f t="shared" si="112"/>
        <v>0</v>
      </c>
      <c r="M154" s="31">
        <f>'Industrial pangan'!E156</f>
        <v>0</v>
      </c>
      <c r="N154" s="31">
        <f t="shared" si="113"/>
        <v>0.42320000000000002</v>
      </c>
      <c r="O154" s="31"/>
      <c r="P154" s="27">
        <f t="shared" si="114"/>
        <v>41.896799999999999</v>
      </c>
      <c r="Q154" s="82">
        <f t="shared" si="115"/>
        <v>2.0452628290244475E-2</v>
      </c>
      <c r="R154" s="82">
        <f t="shared" si="116"/>
        <v>5.6034598055464319E-2</v>
      </c>
      <c r="S154" s="25">
        <f t="shared" si="117"/>
        <v>1.7133979220409604E-2</v>
      </c>
      <c r="T154" s="77">
        <f t="shared" si="118"/>
        <v>1.5658868426599503E-3</v>
      </c>
      <c r="U154" s="78">
        <f t="shared" si="119"/>
        <v>4.3118623203679794E-4</v>
      </c>
      <c r="V154" s="84"/>
      <c r="W154" s="85">
        <v>100</v>
      </c>
      <c r="X154" s="85">
        <v>0</v>
      </c>
      <c r="Y154" s="85">
        <v>0</v>
      </c>
      <c r="Z154" s="85">
        <v>0</v>
      </c>
      <c r="AA154" s="85"/>
      <c r="AB154" s="81">
        <v>1</v>
      </c>
      <c r="AC154" s="123">
        <f t="shared" si="120"/>
        <v>99</v>
      </c>
      <c r="AD154" s="116">
        <v>45</v>
      </c>
      <c r="AE154" s="119">
        <v>67.95</v>
      </c>
      <c r="AF154" s="119">
        <v>6.21</v>
      </c>
      <c r="AG154" s="119">
        <v>1.71</v>
      </c>
      <c r="AH154" s="134"/>
      <c r="AI154" s="134"/>
      <c r="AJ154" s="134"/>
      <c r="AK154" s="134"/>
      <c r="AL154" s="134"/>
      <c r="AM154" s="134"/>
      <c r="AN154" s="134"/>
      <c r="AO154" s="134"/>
    </row>
    <row r="155" spans="1:41" ht="14.15" customHeight="1">
      <c r="A155" s="28"/>
      <c r="B155" s="29" t="s">
        <v>376</v>
      </c>
      <c r="C155" s="30"/>
      <c r="D155" s="169">
        <f>Produksi!E157</f>
        <v>52.02</v>
      </c>
      <c r="E155" s="170"/>
      <c r="F155" s="171">
        <f>Impor!E157</f>
        <v>0</v>
      </c>
      <c r="G155" s="31">
        <f t="shared" si="108"/>
        <v>52.02</v>
      </c>
      <c r="H155" s="171">
        <f>Ekspor!E157</f>
        <v>0</v>
      </c>
      <c r="I155" s="31">
        <f t="shared" si="109"/>
        <v>52.02</v>
      </c>
      <c r="J155" s="31">
        <f t="shared" si="110"/>
        <v>0</v>
      </c>
      <c r="K155" s="31">
        <f t="shared" si="111"/>
        <v>0</v>
      </c>
      <c r="L155" s="31">
        <f t="shared" si="112"/>
        <v>0</v>
      </c>
      <c r="M155" s="31">
        <f>'Industrial pangan'!E157</f>
        <v>0</v>
      </c>
      <c r="N155" s="31">
        <f t="shared" si="113"/>
        <v>0.5202</v>
      </c>
      <c r="O155" s="31"/>
      <c r="P155" s="27">
        <f t="shared" si="114"/>
        <v>51.4998</v>
      </c>
      <c r="Q155" s="82">
        <f t="shared" si="115"/>
        <v>2.51404944153714E-2</v>
      </c>
      <c r="R155" s="82">
        <f t="shared" si="116"/>
        <v>6.8878066891428488E-2</v>
      </c>
      <c r="S155" s="25">
        <f t="shared" si="117"/>
        <v>1.3913369512068556E-2</v>
      </c>
      <c r="T155" s="77">
        <f t="shared" si="118"/>
        <v>1.9836883264731406E-3</v>
      </c>
      <c r="U155" s="78">
        <f t="shared" si="119"/>
        <v>3.5816594783542817E-4</v>
      </c>
      <c r="V155" s="84"/>
      <c r="W155" s="85">
        <v>100</v>
      </c>
      <c r="X155" s="85">
        <v>0</v>
      </c>
      <c r="Y155" s="85">
        <v>0</v>
      </c>
      <c r="Z155" s="85">
        <v>0</v>
      </c>
      <c r="AA155" s="85">
        <v>0</v>
      </c>
      <c r="AB155" s="81">
        <v>1</v>
      </c>
      <c r="AC155" s="123">
        <f t="shared" si="120"/>
        <v>99</v>
      </c>
      <c r="AD155" s="116">
        <v>20</v>
      </c>
      <c r="AE155" s="119">
        <v>101</v>
      </c>
      <c r="AF155" s="119">
        <v>14.4</v>
      </c>
      <c r="AG155" s="119">
        <v>2.6</v>
      </c>
      <c r="AH155" s="134"/>
      <c r="AI155" s="134"/>
      <c r="AJ155" s="134"/>
      <c r="AK155" s="134"/>
      <c r="AL155" s="134"/>
      <c r="AM155" s="134"/>
      <c r="AN155" s="134"/>
      <c r="AO155" s="134"/>
    </row>
    <row r="156" spans="1:41" ht="21.5">
      <c r="A156" s="23"/>
      <c r="B156" s="173" t="s">
        <v>377</v>
      </c>
      <c r="C156" s="25"/>
      <c r="D156" s="169">
        <f>Produksi!E158</f>
        <v>113</v>
      </c>
      <c r="E156" s="164"/>
      <c r="F156" s="171">
        <f>Impor!E158</f>
        <v>0</v>
      </c>
      <c r="G156" s="27">
        <f t="shared" si="108"/>
        <v>113</v>
      </c>
      <c r="H156" s="171">
        <f>Ekspor!E158</f>
        <v>0</v>
      </c>
      <c r="I156" s="27">
        <f t="shared" si="109"/>
        <v>113</v>
      </c>
      <c r="J156" s="27">
        <f t="shared" si="110"/>
        <v>0</v>
      </c>
      <c r="K156" s="27">
        <f t="shared" si="111"/>
        <v>0</v>
      </c>
      <c r="L156" s="27">
        <f t="shared" si="112"/>
        <v>0</v>
      </c>
      <c r="M156" s="31">
        <f>'Industrial pangan'!E158</f>
        <v>0</v>
      </c>
      <c r="N156" s="27">
        <f t="shared" si="113"/>
        <v>1.1299999999999999</v>
      </c>
      <c r="O156" s="27"/>
      <c r="P156" s="27">
        <f t="shared" si="114"/>
        <v>111.87</v>
      </c>
      <c r="Q156" s="77">
        <f t="shared" si="115"/>
        <v>5.4611223931890961E-2</v>
      </c>
      <c r="R156" s="77">
        <f t="shared" si="116"/>
        <v>0.14961979159422181</v>
      </c>
      <c r="S156" s="25">
        <f t="shared" si="117"/>
        <v>0.11221484369566637</v>
      </c>
      <c r="T156" s="77">
        <f t="shared" si="118"/>
        <v>2.4088786446669716E-2</v>
      </c>
      <c r="U156" s="78">
        <f t="shared" si="119"/>
        <v>1.0473385411595526E-3</v>
      </c>
      <c r="V156" s="79"/>
      <c r="W156" s="80">
        <v>100</v>
      </c>
      <c r="X156" s="80">
        <v>0</v>
      </c>
      <c r="Y156" s="80">
        <v>0</v>
      </c>
      <c r="Z156" s="80">
        <v>0</v>
      </c>
      <c r="AA156" s="86"/>
      <c r="AB156" s="81">
        <v>1</v>
      </c>
      <c r="AC156" s="120">
        <f t="shared" si="120"/>
        <v>99</v>
      </c>
      <c r="AD156" s="116">
        <v>100</v>
      </c>
      <c r="AE156" s="119">
        <v>75</v>
      </c>
      <c r="AF156" s="119">
        <v>16.100000000000001</v>
      </c>
      <c r="AG156" s="119">
        <v>0.7</v>
      </c>
      <c r="AH156" s="134"/>
      <c r="AI156" s="134"/>
      <c r="AJ156" s="134"/>
      <c r="AK156" s="134"/>
      <c r="AL156" s="134"/>
      <c r="AM156" s="134"/>
      <c r="AN156" s="134"/>
      <c r="AO156" s="134"/>
    </row>
    <row r="157" spans="1:41" ht="14.15" customHeight="1">
      <c r="A157" s="146"/>
      <c r="B157" s="174" t="s">
        <v>378</v>
      </c>
      <c r="C157" s="40"/>
      <c r="D157" s="169">
        <f>Produksi!E159</f>
        <v>0</v>
      </c>
      <c r="E157" s="31"/>
      <c r="F157" s="171">
        <f>Impor!E159</f>
        <v>0</v>
      </c>
      <c r="G157" s="27">
        <f t="shared" si="108"/>
        <v>0</v>
      </c>
      <c r="H157" s="171">
        <f>Ekspor!E159</f>
        <v>0</v>
      </c>
      <c r="I157" s="27">
        <f t="shared" si="109"/>
        <v>0</v>
      </c>
      <c r="J157" s="27">
        <f t="shared" si="110"/>
        <v>0</v>
      </c>
      <c r="K157" s="27">
        <f t="shared" si="111"/>
        <v>0</v>
      </c>
      <c r="L157" s="41"/>
      <c r="M157" s="31">
        <f>'Industrial pangan'!E159</f>
        <v>0</v>
      </c>
      <c r="N157" s="41">
        <f t="shared" si="113"/>
        <v>0</v>
      </c>
      <c r="O157" s="41"/>
      <c r="P157" s="27">
        <f t="shared" si="114"/>
        <v>0</v>
      </c>
      <c r="Q157" s="97">
        <f t="shared" si="115"/>
        <v>0</v>
      </c>
      <c r="R157" s="97">
        <f t="shared" si="116"/>
        <v>0</v>
      </c>
      <c r="S157" s="188">
        <f t="shared" si="117"/>
        <v>0</v>
      </c>
      <c r="T157" s="189">
        <f t="shared" si="118"/>
        <v>0</v>
      </c>
      <c r="U157" s="190">
        <f t="shared" si="119"/>
        <v>0</v>
      </c>
      <c r="V157" s="99"/>
      <c r="W157" s="100">
        <v>100</v>
      </c>
      <c r="X157" s="100"/>
      <c r="Y157" s="100"/>
      <c r="Z157" s="100"/>
      <c r="AA157" s="86"/>
      <c r="AB157" s="81">
        <v>1</v>
      </c>
      <c r="AC157" s="120">
        <f t="shared" si="120"/>
        <v>99</v>
      </c>
      <c r="AD157" s="116">
        <v>100</v>
      </c>
      <c r="AE157" s="119">
        <v>41</v>
      </c>
      <c r="AF157" s="119">
        <v>1.4</v>
      </c>
      <c r="AG157" s="119">
        <v>0.3</v>
      </c>
      <c r="AH157" s="134"/>
      <c r="AI157" s="134"/>
      <c r="AJ157" s="134"/>
      <c r="AK157" s="134"/>
      <c r="AL157" s="134"/>
      <c r="AM157" s="134"/>
      <c r="AN157" s="134"/>
      <c r="AO157" s="134"/>
    </row>
    <row r="158" spans="1:41" ht="14.15" customHeight="1">
      <c r="A158" s="146"/>
      <c r="B158" s="174" t="s">
        <v>144</v>
      </c>
      <c r="C158" s="40"/>
      <c r="D158" s="169">
        <f>Produksi!E160</f>
        <v>0</v>
      </c>
      <c r="E158" s="31"/>
      <c r="F158" s="171">
        <f>Impor!E160</f>
        <v>0</v>
      </c>
      <c r="G158" s="27">
        <f t="shared" si="108"/>
        <v>0</v>
      </c>
      <c r="H158" s="171">
        <f>Ekspor!E160</f>
        <v>0</v>
      </c>
      <c r="I158" s="27">
        <f t="shared" si="109"/>
        <v>0</v>
      </c>
      <c r="J158" s="27">
        <f t="shared" si="110"/>
        <v>0</v>
      </c>
      <c r="K158" s="27">
        <f t="shared" si="111"/>
        <v>0</v>
      </c>
      <c r="L158" s="41"/>
      <c r="M158" s="31">
        <f>'Industrial pangan'!E160</f>
        <v>0</v>
      </c>
      <c r="N158" s="41">
        <f t="shared" ref="N158:N164" si="121">($I158*AB158)/100</f>
        <v>0</v>
      </c>
      <c r="O158" s="41"/>
      <c r="P158" s="27">
        <f t="shared" si="114"/>
        <v>0</v>
      </c>
      <c r="Q158" s="97">
        <f t="shared" ref="Q158:Q164" si="122">P158/$AO$12*1000</f>
        <v>0</v>
      </c>
      <c r="R158" s="97">
        <f t="shared" ref="R158:R164" si="123">Q158/365*1000</f>
        <v>0</v>
      </c>
      <c r="S158" s="188">
        <f t="shared" ref="S158:S164" si="124">$R158/100*AE158*(AD158/100)</f>
        <v>0</v>
      </c>
      <c r="T158" s="189">
        <f t="shared" ref="T158:T164" si="125">$R158/100*AF158*(AD158/100)</f>
        <v>0</v>
      </c>
      <c r="U158" s="190">
        <f t="shared" ref="U158:U164" si="126">$R158/100*AG158*(AD158/100)</f>
        <v>0</v>
      </c>
      <c r="V158" s="99"/>
      <c r="W158" s="100">
        <v>100</v>
      </c>
      <c r="X158" s="100"/>
      <c r="Y158" s="100"/>
      <c r="Z158" s="100"/>
      <c r="AA158" s="86"/>
      <c r="AB158" s="81">
        <v>1</v>
      </c>
      <c r="AC158" s="120">
        <f t="shared" ref="AC158:AC164" si="127">W158-AB158-AA158-Z158-Y158-X158</f>
        <v>99</v>
      </c>
      <c r="AD158" s="116">
        <v>100</v>
      </c>
      <c r="AE158" s="119">
        <v>80</v>
      </c>
      <c r="AF158" s="119">
        <v>18.100000000000001</v>
      </c>
      <c r="AG158" s="119">
        <v>0.9</v>
      </c>
      <c r="AH158" s="134"/>
      <c r="AI158" s="134"/>
      <c r="AJ158" s="134"/>
      <c r="AK158" s="134"/>
      <c r="AL158" s="134"/>
      <c r="AM158" s="134"/>
      <c r="AN158" s="134"/>
      <c r="AO158" s="134"/>
    </row>
    <row r="159" spans="1:41" ht="14.15" customHeight="1">
      <c r="A159" s="146"/>
      <c r="B159" s="174" t="s">
        <v>145</v>
      </c>
      <c r="C159" s="40"/>
      <c r="D159" s="169">
        <f>Produksi!E161</f>
        <v>0</v>
      </c>
      <c r="E159" s="31"/>
      <c r="F159" s="171">
        <f>Impor!E161</f>
        <v>0</v>
      </c>
      <c r="G159" s="27">
        <f t="shared" si="108"/>
        <v>0</v>
      </c>
      <c r="H159" s="171">
        <f>Ekspor!E161</f>
        <v>0</v>
      </c>
      <c r="I159" s="27">
        <f t="shared" si="109"/>
        <v>0</v>
      </c>
      <c r="J159" s="27">
        <f t="shared" si="110"/>
        <v>0</v>
      </c>
      <c r="K159" s="27">
        <f t="shared" si="111"/>
        <v>0</v>
      </c>
      <c r="L159" s="41"/>
      <c r="M159" s="31">
        <f>'Industrial pangan'!E161</f>
        <v>0</v>
      </c>
      <c r="N159" s="41">
        <f t="shared" si="121"/>
        <v>0</v>
      </c>
      <c r="O159" s="41"/>
      <c r="P159" s="27">
        <f t="shared" si="114"/>
        <v>0</v>
      </c>
      <c r="Q159" s="97">
        <f t="shared" si="122"/>
        <v>0</v>
      </c>
      <c r="R159" s="97">
        <f t="shared" si="123"/>
        <v>0</v>
      </c>
      <c r="S159" s="188">
        <f t="shared" si="124"/>
        <v>0</v>
      </c>
      <c r="T159" s="189">
        <f t="shared" si="125"/>
        <v>0</v>
      </c>
      <c r="U159" s="190">
        <f t="shared" si="126"/>
        <v>0</v>
      </c>
      <c r="V159" s="99"/>
      <c r="W159" s="100">
        <v>100</v>
      </c>
      <c r="X159" s="100"/>
      <c r="Y159" s="100"/>
      <c r="Z159" s="100"/>
      <c r="AA159" s="86"/>
      <c r="AB159" s="81">
        <v>1</v>
      </c>
      <c r="AC159" s="120">
        <f t="shared" si="127"/>
        <v>99</v>
      </c>
      <c r="AD159" s="116">
        <v>100</v>
      </c>
      <c r="AE159" s="119">
        <v>78</v>
      </c>
      <c r="AF159" s="119">
        <v>14.5</v>
      </c>
      <c r="AG159" s="119">
        <v>0.6</v>
      </c>
      <c r="AH159" s="134"/>
      <c r="AI159" s="134"/>
      <c r="AJ159" s="134"/>
      <c r="AK159" s="134"/>
      <c r="AL159" s="134"/>
      <c r="AM159" s="134"/>
      <c r="AN159" s="134"/>
      <c r="AO159" s="134"/>
    </row>
    <row r="160" spans="1:41" ht="14.15" customHeight="1">
      <c r="A160" s="146"/>
      <c r="B160" s="174" t="s">
        <v>146</v>
      </c>
      <c r="C160" s="40"/>
      <c r="D160" s="169">
        <f>Produksi!E162</f>
        <v>0</v>
      </c>
      <c r="E160" s="31"/>
      <c r="F160" s="171">
        <f>Impor!E162</f>
        <v>0</v>
      </c>
      <c r="G160" s="27">
        <f t="shared" si="108"/>
        <v>0</v>
      </c>
      <c r="H160" s="171">
        <f>Ekspor!E162</f>
        <v>0</v>
      </c>
      <c r="I160" s="27">
        <f t="shared" si="109"/>
        <v>0</v>
      </c>
      <c r="J160" s="27">
        <f t="shared" si="110"/>
        <v>0</v>
      </c>
      <c r="K160" s="27">
        <f t="shared" si="111"/>
        <v>0</v>
      </c>
      <c r="L160" s="41"/>
      <c r="M160" s="31">
        <f>'Industrial pangan'!E162</f>
        <v>0</v>
      </c>
      <c r="N160" s="41">
        <f t="shared" si="121"/>
        <v>0</v>
      </c>
      <c r="O160" s="41"/>
      <c r="P160" s="27">
        <f t="shared" si="114"/>
        <v>0</v>
      </c>
      <c r="Q160" s="97">
        <f t="shared" si="122"/>
        <v>0</v>
      </c>
      <c r="R160" s="97">
        <f t="shared" si="123"/>
        <v>0</v>
      </c>
      <c r="S160" s="188">
        <f t="shared" si="124"/>
        <v>0</v>
      </c>
      <c r="T160" s="189">
        <f t="shared" si="125"/>
        <v>0</v>
      </c>
      <c r="U160" s="190">
        <f t="shared" si="126"/>
        <v>0</v>
      </c>
      <c r="V160" s="99"/>
      <c r="W160" s="100">
        <v>100</v>
      </c>
      <c r="X160" s="100"/>
      <c r="Y160" s="100"/>
      <c r="Z160" s="100"/>
      <c r="AA160" s="86"/>
      <c r="AB160" s="81">
        <v>1</v>
      </c>
      <c r="AC160" s="120">
        <f t="shared" si="127"/>
        <v>99</v>
      </c>
      <c r="AD160" s="116">
        <v>100</v>
      </c>
      <c r="AE160" s="119">
        <v>108</v>
      </c>
      <c r="AF160" s="119">
        <v>22.3</v>
      </c>
      <c r="AG160" s="119">
        <v>1.2</v>
      </c>
      <c r="AH160" s="134"/>
      <c r="AI160" s="134"/>
      <c r="AJ160" s="134"/>
      <c r="AK160" s="134"/>
      <c r="AL160" s="134"/>
      <c r="AM160" s="134"/>
      <c r="AN160" s="134"/>
      <c r="AO160" s="134"/>
    </row>
    <row r="161" spans="1:41" ht="14.15" customHeight="1">
      <c r="A161" s="146"/>
      <c r="B161" s="174" t="s">
        <v>147</v>
      </c>
      <c r="C161" s="40"/>
      <c r="D161" s="169">
        <f>Produksi!E163</f>
        <v>0</v>
      </c>
      <c r="E161" s="31"/>
      <c r="F161" s="171">
        <f>Impor!E163</f>
        <v>0</v>
      </c>
      <c r="G161" s="27">
        <f t="shared" si="108"/>
        <v>0</v>
      </c>
      <c r="H161" s="171">
        <f>Ekspor!E163</f>
        <v>0</v>
      </c>
      <c r="I161" s="27">
        <f t="shared" si="109"/>
        <v>0</v>
      </c>
      <c r="J161" s="27">
        <f t="shared" si="110"/>
        <v>0</v>
      </c>
      <c r="K161" s="27">
        <f t="shared" si="111"/>
        <v>0</v>
      </c>
      <c r="L161" s="41"/>
      <c r="M161" s="31">
        <f>'Industrial pangan'!E163</f>
        <v>0</v>
      </c>
      <c r="N161" s="41">
        <f t="shared" si="121"/>
        <v>0</v>
      </c>
      <c r="O161" s="41"/>
      <c r="P161" s="27">
        <f t="shared" si="114"/>
        <v>0</v>
      </c>
      <c r="Q161" s="97">
        <f t="shared" si="122"/>
        <v>0</v>
      </c>
      <c r="R161" s="97">
        <f t="shared" si="123"/>
        <v>0</v>
      </c>
      <c r="S161" s="188">
        <f t="shared" si="124"/>
        <v>0</v>
      </c>
      <c r="T161" s="189">
        <f t="shared" si="125"/>
        <v>0</v>
      </c>
      <c r="U161" s="190">
        <f t="shared" si="126"/>
        <v>0</v>
      </c>
      <c r="V161" s="99"/>
      <c r="W161" s="100">
        <v>100</v>
      </c>
      <c r="X161" s="100"/>
      <c r="Y161" s="100"/>
      <c r="Z161" s="100"/>
      <c r="AA161" s="86"/>
      <c r="AB161" s="81">
        <v>1</v>
      </c>
      <c r="AC161" s="120">
        <f t="shared" si="127"/>
        <v>99</v>
      </c>
      <c r="AD161" s="116">
        <v>100</v>
      </c>
      <c r="AE161" s="119">
        <v>100</v>
      </c>
      <c r="AF161" s="119">
        <v>18.8</v>
      </c>
      <c r="AG161" s="119">
        <v>2.2000000000000002</v>
      </c>
      <c r="AH161" s="134"/>
      <c r="AI161" s="134"/>
      <c r="AJ161" s="134"/>
      <c r="AK161" s="134"/>
      <c r="AL161" s="134"/>
      <c r="AM161" s="134"/>
      <c r="AN161" s="134"/>
      <c r="AO161" s="134"/>
    </row>
    <row r="162" spans="1:41" ht="14.15" customHeight="1">
      <c r="A162" s="146"/>
      <c r="B162" s="174" t="s">
        <v>148</v>
      </c>
      <c r="C162" s="40"/>
      <c r="D162" s="169">
        <f>Produksi!E164</f>
        <v>0</v>
      </c>
      <c r="E162" s="31"/>
      <c r="F162" s="171">
        <f>Impor!E164</f>
        <v>0</v>
      </c>
      <c r="G162" s="27">
        <f t="shared" si="108"/>
        <v>0</v>
      </c>
      <c r="H162" s="171">
        <f>Ekspor!E164</f>
        <v>0</v>
      </c>
      <c r="I162" s="27">
        <f t="shared" si="109"/>
        <v>0</v>
      </c>
      <c r="J162" s="27">
        <f t="shared" si="110"/>
        <v>0</v>
      </c>
      <c r="K162" s="27">
        <f t="shared" si="111"/>
        <v>0</v>
      </c>
      <c r="L162" s="41"/>
      <c r="M162" s="31">
        <f>'Industrial pangan'!E164</f>
        <v>0</v>
      </c>
      <c r="N162" s="41">
        <f t="shared" si="121"/>
        <v>0</v>
      </c>
      <c r="O162" s="41"/>
      <c r="P162" s="27">
        <f t="shared" si="114"/>
        <v>0</v>
      </c>
      <c r="Q162" s="97">
        <f t="shared" si="122"/>
        <v>0</v>
      </c>
      <c r="R162" s="97">
        <f t="shared" si="123"/>
        <v>0</v>
      </c>
      <c r="S162" s="188">
        <f t="shared" si="124"/>
        <v>0</v>
      </c>
      <c r="T162" s="189">
        <f t="shared" si="125"/>
        <v>0</v>
      </c>
      <c r="U162" s="190">
        <f t="shared" si="126"/>
        <v>0</v>
      </c>
      <c r="V162" s="99"/>
      <c r="W162" s="100">
        <v>100</v>
      </c>
      <c r="X162" s="100"/>
      <c r="Y162" s="100"/>
      <c r="Z162" s="100"/>
      <c r="AA162" s="86"/>
      <c r="AB162" s="81">
        <v>1</v>
      </c>
      <c r="AC162" s="120">
        <f t="shared" si="127"/>
        <v>99</v>
      </c>
      <c r="AD162" s="116">
        <v>100</v>
      </c>
      <c r="AE162" s="119">
        <v>80</v>
      </c>
      <c r="AF162" s="119">
        <v>16.2</v>
      </c>
      <c r="AG162" s="119">
        <v>0.5</v>
      </c>
      <c r="AH162" s="134"/>
      <c r="AI162" s="134"/>
      <c r="AJ162" s="134"/>
      <c r="AK162" s="134"/>
      <c r="AL162" s="134"/>
      <c r="AM162" s="134"/>
      <c r="AN162" s="134"/>
      <c r="AO162" s="134"/>
    </row>
    <row r="163" spans="1:41" ht="14.15" customHeight="1">
      <c r="A163" s="146"/>
      <c r="B163" s="174" t="s">
        <v>149</v>
      </c>
      <c r="C163" s="40"/>
      <c r="D163" s="169">
        <f>Produksi!E165</f>
        <v>0</v>
      </c>
      <c r="E163" s="31"/>
      <c r="F163" s="171">
        <f>Impor!E165</f>
        <v>0</v>
      </c>
      <c r="G163" s="27">
        <f t="shared" si="108"/>
        <v>0</v>
      </c>
      <c r="H163" s="171">
        <f>Ekspor!E165</f>
        <v>0</v>
      </c>
      <c r="I163" s="27">
        <f t="shared" si="109"/>
        <v>0</v>
      </c>
      <c r="J163" s="27">
        <f t="shared" si="110"/>
        <v>0</v>
      </c>
      <c r="K163" s="27">
        <f t="shared" si="111"/>
        <v>0</v>
      </c>
      <c r="L163" s="41"/>
      <c r="M163" s="31">
        <f>'Industrial pangan'!E165</f>
        <v>0</v>
      </c>
      <c r="N163" s="41">
        <f t="shared" si="121"/>
        <v>0</v>
      </c>
      <c r="O163" s="41"/>
      <c r="P163" s="27">
        <f t="shared" si="114"/>
        <v>0</v>
      </c>
      <c r="Q163" s="97">
        <f t="shared" si="122"/>
        <v>0</v>
      </c>
      <c r="R163" s="97">
        <f t="shared" si="123"/>
        <v>0</v>
      </c>
      <c r="S163" s="188">
        <f t="shared" si="124"/>
        <v>0</v>
      </c>
      <c r="T163" s="189">
        <f t="shared" si="125"/>
        <v>0</v>
      </c>
      <c r="U163" s="190">
        <f t="shared" si="126"/>
        <v>0</v>
      </c>
      <c r="V163" s="99"/>
      <c r="W163" s="100">
        <v>100</v>
      </c>
      <c r="X163" s="100"/>
      <c r="Y163" s="100"/>
      <c r="Z163" s="100"/>
      <c r="AA163" s="86"/>
      <c r="AB163" s="81">
        <v>1</v>
      </c>
      <c r="AC163" s="120">
        <f t="shared" si="127"/>
        <v>99</v>
      </c>
      <c r="AD163" s="116">
        <v>100</v>
      </c>
      <c r="AE163" s="119">
        <v>89</v>
      </c>
      <c r="AF163" s="119">
        <v>18.7</v>
      </c>
      <c r="AG163" s="119">
        <v>1</v>
      </c>
      <c r="AH163" s="134"/>
      <c r="AI163" s="134"/>
      <c r="AJ163" s="134"/>
      <c r="AK163" s="134"/>
      <c r="AL163" s="134"/>
      <c r="AM163" s="134"/>
      <c r="AN163" s="134"/>
      <c r="AO163" s="134"/>
    </row>
    <row r="164" spans="1:41" ht="14.15" customHeight="1">
      <c r="A164" s="172"/>
      <c r="B164" s="29" t="s">
        <v>379</v>
      </c>
      <c r="C164" s="30"/>
      <c r="D164" s="169">
        <f>Produksi!E166</f>
        <v>0</v>
      </c>
      <c r="E164" s="170"/>
      <c r="F164" s="171">
        <f>Impor!E166</f>
        <v>0</v>
      </c>
      <c r="G164" s="31">
        <f t="shared" si="108"/>
        <v>0</v>
      </c>
      <c r="H164" s="171">
        <f>Ekspor!E166</f>
        <v>0</v>
      </c>
      <c r="I164" s="31">
        <f t="shared" si="109"/>
        <v>0</v>
      </c>
      <c r="J164" s="31">
        <f t="shared" si="110"/>
        <v>0</v>
      </c>
      <c r="K164" s="31">
        <f t="shared" si="111"/>
        <v>0</v>
      </c>
      <c r="L164" s="31">
        <f>($I164*Z164)/100</f>
        <v>0</v>
      </c>
      <c r="M164" s="31">
        <f>'Industrial pangan'!E166</f>
        <v>0</v>
      </c>
      <c r="N164" s="31">
        <f t="shared" si="121"/>
        <v>0</v>
      </c>
      <c r="O164" s="31"/>
      <c r="P164" s="27">
        <f t="shared" si="114"/>
        <v>0</v>
      </c>
      <c r="Q164" s="82">
        <f t="shared" si="122"/>
        <v>0</v>
      </c>
      <c r="R164" s="82">
        <f t="shared" si="123"/>
        <v>0</v>
      </c>
      <c r="S164" s="25">
        <f t="shared" si="124"/>
        <v>0</v>
      </c>
      <c r="T164" s="77">
        <f t="shared" si="125"/>
        <v>0</v>
      </c>
      <c r="U164" s="78">
        <f t="shared" si="126"/>
        <v>0</v>
      </c>
      <c r="V164" s="84"/>
      <c r="W164" s="85">
        <v>100</v>
      </c>
      <c r="X164" s="85">
        <v>0</v>
      </c>
      <c r="Y164" s="85">
        <v>0</v>
      </c>
      <c r="Z164" s="85">
        <v>0</v>
      </c>
      <c r="AA164" s="86"/>
      <c r="AB164" s="157">
        <v>0.5</v>
      </c>
      <c r="AC164" s="125">
        <f t="shared" si="127"/>
        <v>99.5</v>
      </c>
      <c r="AD164" s="116">
        <v>75</v>
      </c>
      <c r="AE164" s="119">
        <v>55.22</v>
      </c>
      <c r="AF164" s="119">
        <v>10.86</v>
      </c>
      <c r="AG164" s="119">
        <v>0.83</v>
      </c>
      <c r="AH164" s="134"/>
      <c r="AI164" s="134"/>
      <c r="AJ164" s="134"/>
      <c r="AK164" s="134"/>
      <c r="AL164" s="134"/>
      <c r="AM164" s="134"/>
      <c r="AN164" s="134"/>
      <c r="AO164" s="134"/>
    </row>
    <row r="165" spans="1:41" ht="14.15" customHeight="1">
      <c r="A165" s="175"/>
      <c r="B165" s="29"/>
      <c r="C165" s="30"/>
      <c r="D165" s="169"/>
      <c r="E165" s="170"/>
      <c r="F165" s="170"/>
      <c r="G165" s="31"/>
      <c r="H165" s="171"/>
      <c r="I165" s="31"/>
      <c r="J165" s="31"/>
      <c r="K165" s="31"/>
      <c r="L165" s="31"/>
      <c r="M165" s="30"/>
      <c r="N165" s="31"/>
      <c r="O165" s="31"/>
      <c r="P165" s="31"/>
      <c r="Q165" s="82"/>
      <c r="R165" s="82"/>
      <c r="S165" s="25"/>
      <c r="T165" s="77"/>
      <c r="U165" s="191"/>
      <c r="V165" s="84"/>
      <c r="W165" s="85"/>
      <c r="X165" s="85"/>
      <c r="Y165" s="85"/>
      <c r="Z165" s="85"/>
      <c r="AA165" s="101"/>
      <c r="AB165" s="157"/>
      <c r="AC165" s="125"/>
      <c r="AD165" s="116"/>
      <c r="AE165" s="119"/>
      <c r="AF165" s="119"/>
      <c r="AG165" s="119"/>
      <c r="AH165" s="134"/>
      <c r="AI165" s="134"/>
      <c r="AJ165" s="134"/>
      <c r="AK165" s="134"/>
      <c r="AL165" s="134"/>
      <c r="AM165" s="134"/>
      <c r="AN165" s="134"/>
      <c r="AO165" s="134"/>
    </row>
    <row r="166" spans="1:41" s="3" customFormat="1" ht="14.15" customHeight="1">
      <c r="A166" s="37" t="s">
        <v>151</v>
      </c>
      <c r="B166" s="36"/>
      <c r="C166" s="30"/>
      <c r="D166" s="30"/>
      <c r="E166" s="31"/>
      <c r="F166" s="30"/>
      <c r="G166" s="31"/>
      <c r="H166" s="82"/>
      <c r="I166" s="31"/>
      <c r="J166" s="31"/>
      <c r="K166" s="31"/>
      <c r="L166" s="31"/>
      <c r="M166" s="31"/>
      <c r="N166" s="31"/>
      <c r="O166" s="31"/>
      <c r="P166" s="31"/>
      <c r="Q166" s="82"/>
      <c r="R166" s="82"/>
      <c r="S166" s="90">
        <f>SUM(S167:S171)</f>
        <v>278.88160825289827</v>
      </c>
      <c r="T166" s="91">
        <f>SUM(T167:T171)</f>
        <v>2.5584201109211772E-3</v>
      </c>
      <c r="U166" s="91">
        <f>SUM(U167:U171)</f>
        <v>14.512913528045944</v>
      </c>
      <c r="V166" s="192"/>
      <c r="W166" s="193"/>
      <c r="X166" s="194"/>
      <c r="Y166" s="194"/>
      <c r="Z166" s="194"/>
      <c r="AA166" s="214"/>
      <c r="AB166" s="194"/>
      <c r="AC166" s="215"/>
      <c r="AD166" s="216"/>
      <c r="AE166" s="217"/>
      <c r="AF166" s="217"/>
      <c r="AG166" s="217"/>
      <c r="AH166" s="221"/>
      <c r="AI166" s="221"/>
      <c r="AJ166" s="221"/>
      <c r="AK166" s="221"/>
      <c r="AL166" s="221"/>
      <c r="AM166" s="221"/>
      <c r="AN166" s="221"/>
      <c r="AO166" s="221"/>
    </row>
    <row r="167" spans="1:41" ht="14.15" customHeight="1">
      <c r="A167" s="35"/>
      <c r="B167" s="176" t="s">
        <v>152</v>
      </c>
      <c r="C167" s="30"/>
      <c r="D167" s="30"/>
      <c r="E167" s="31"/>
      <c r="F167" s="30"/>
      <c r="G167" s="31"/>
      <c r="H167" s="177"/>
      <c r="I167" s="31"/>
      <c r="J167" s="31"/>
      <c r="K167" s="31"/>
      <c r="L167" s="31"/>
      <c r="M167" s="31"/>
      <c r="N167" s="31"/>
      <c r="O167" s="31"/>
      <c r="P167" s="31"/>
      <c r="Q167" s="82"/>
      <c r="R167" s="82"/>
      <c r="S167" s="30"/>
      <c r="T167" s="82"/>
      <c r="U167" s="83"/>
      <c r="V167" s="84"/>
      <c r="W167" s="85"/>
      <c r="X167" s="86"/>
      <c r="Y167" s="86"/>
      <c r="Z167" s="86"/>
      <c r="AA167" s="80">
        <v>0</v>
      </c>
      <c r="AB167" s="86"/>
      <c r="AC167" s="123"/>
      <c r="AD167" s="116"/>
      <c r="AE167" s="119"/>
      <c r="AF167" s="119"/>
      <c r="AG167" s="119"/>
      <c r="AH167" s="134"/>
      <c r="AI167" s="134"/>
      <c r="AJ167" s="134"/>
      <c r="AK167" s="134"/>
      <c r="AL167" s="134"/>
      <c r="AM167" s="134"/>
      <c r="AN167" s="134"/>
      <c r="AO167" s="134"/>
    </row>
    <row r="168" spans="1:41" ht="14.15" customHeight="1">
      <c r="A168" s="23"/>
      <c r="B168" s="24" t="s">
        <v>380</v>
      </c>
      <c r="C168" s="27">
        <f>L33</f>
        <v>0</v>
      </c>
      <c r="D168" s="27">
        <f>52/100*C168</f>
        <v>0</v>
      </c>
      <c r="E168" s="26"/>
      <c r="F168" s="25">
        <f>Impor!E170</f>
        <v>0</v>
      </c>
      <c r="G168" s="27">
        <f>SUM(D168)-SUM(E168)+SUM(F168)</f>
        <v>0</v>
      </c>
      <c r="H168" s="25">
        <f>Ekspor!E170</f>
        <v>0</v>
      </c>
      <c r="I168" s="27">
        <f>SUM(G168)-SUM(H168)</f>
        <v>0</v>
      </c>
      <c r="J168" s="27">
        <f t="shared" ref="J168:L169" si="128">($I168*X168)/100</f>
        <v>0</v>
      </c>
      <c r="K168" s="27">
        <f t="shared" si="128"/>
        <v>0</v>
      </c>
      <c r="L168" s="27">
        <f t="shared" si="128"/>
        <v>0</v>
      </c>
      <c r="M168" s="27">
        <f>'Industrial pangan'!E170</f>
        <v>0</v>
      </c>
      <c r="N168" s="27">
        <f>($I168*AB168)/100</f>
        <v>0</v>
      </c>
      <c r="O168" s="27"/>
      <c r="P168" s="27">
        <f t="shared" ref="P168:P171" si="129">I168-J168-K168-L168-M168-N168</f>
        <v>0</v>
      </c>
      <c r="Q168" s="77">
        <f>P168/$AO$12*1000</f>
        <v>0</v>
      </c>
      <c r="R168" s="77">
        <f>Q168/365*1000</f>
        <v>0</v>
      </c>
      <c r="S168" s="25">
        <f>R168/100*AD168/100*AE168</f>
        <v>0</v>
      </c>
      <c r="T168" s="77">
        <f>R168/100*AD168/100*AF168</f>
        <v>0</v>
      </c>
      <c r="U168" s="78">
        <f>R168/100*AD168/100*AG168</f>
        <v>0</v>
      </c>
      <c r="V168" s="79"/>
      <c r="W168" s="80">
        <v>100</v>
      </c>
      <c r="X168" s="80">
        <v>0</v>
      </c>
      <c r="Y168" s="80">
        <v>0</v>
      </c>
      <c r="Z168" s="80">
        <v>0</v>
      </c>
      <c r="AA168" s="100"/>
      <c r="AB168" s="80">
        <v>0</v>
      </c>
      <c r="AC168" s="118">
        <v>100</v>
      </c>
      <c r="AD168" s="116">
        <v>100</v>
      </c>
      <c r="AE168" s="119">
        <v>902</v>
      </c>
      <c r="AF168" s="119">
        <v>0</v>
      </c>
      <c r="AG168" s="119">
        <v>100</v>
      </c>
      <c r="AH168" s="134">
        <v>0</v>
      </c>
      <c r="AI168" s="134">
        <v>0</v>
      </c>
      <c r="AJ168" s="134">
        <v>0</v>
      </c>
      <c r="AK168" s="134">
        <v>0</v>
      </c>
      <c r="AL168" s="134">
        <v>0</v>
      </c>
      <c r="AM168" s="134">
        <v>0</v>
      </c>
      <c r="AN168" s="134"/>
      <c r="AO168" s="134"/>
    </row>
    <row r="169" spans="1:41" ht="14.15" customHeight="1">
      <c r="A169" s="23"/>
      <c r="B169" s="24" t="s">
        <v>381</v>
      </c>
      <c r="C169" s="27">
        <f>L37</f>
        <v>323.87214487999995</v>
      </c>
      <c r="D169" s="27">
        <f>60/100*C169</f>
        <v>194.32328692799996</v>
      </c>
      <c r="E169" s="26"/>
      <c r="F169" s="25">
        <f>Impor!E171</f>
        <v>0</v>
      </c>
      <c r="G169" s="27">
        <f>SUM(D169)-SUM(E169)+SUM(F169)</f>
        <v>194.32328692799996</v>
      </c>
      <c r="H169" s="25">
        <f>Ekspor!E171</f>
        <v>0</v>
      </c>
      <c r="I169" s="27">
        <f>SUM(G169)-SUM(H169)</f>
        <v>194.32328692799996</v>
      </c>
      <c r="J169" s="27">
        <f t="shared" si="128"/>
        <v>0</v>
      </c>
      <c r="K169" s="27">
        <f t="shared" si="128"/>
        <v>0</v>
      </c>
      <c r="L169" s="27">
        <f t="shared" si="128"/>
        <v>0</v>
      </c>
      <c r="M169" s="27">
        <f>'Industrial pangan'!E171</f>
        <v>0</v>
      </c>
      <c r="N169" s="27">
        <f>($I169*AB169)/100</f>
        <v>3.0314432760767995</v>
      </c>
      <c r="O169" s="27"/>
      <c r="P169" s="27">
        <f t="shared" si="129"/>
        <v>191.29184365192316</v>
      </c>
      <c r="Q169" s="77">
        <f>P169/$AO$12*1000</f>
        <v>9.3382334048622964E-2</v>
      </c>
      <c r="R169" s="77">
        <f>Q169/365*1000</f>
        <v>0.25584201109211774</v>
      </c>
      <c r="S169" s="25">
        <f>R169/100*AD169/100*AE169</f>
        <v>2.2258254965014244</v>
      </c>
      <c r="T169" s="77">
        <f>R169/100*AD169/100*AF169</f>
        <v>2.5584201109211772E-3</v>
      </c>
      <c r="U169" s="78">
        <f>R169/100*AD169/100*AG169</f>
        <v>0.25072517087027535</v>
      </c>
      <c r="V169" s="79"/>
      <c r="W169" s="80">
        <v>100</v>
      </c>
      <c r="X169" s="80">
        <v>0</v>
      </c>
      <c r="Y169" s="80">
        <v>0</v>
      </c>
      <c r="Z169" s="80">
        <v>0</v>
      </c>
      <c r="AA169" s="80"/>
      <c r="AB169" s="81">
        <v>1.56</v>
      </c>
      <c r="AC169" s="120">
        <v>97.66</v>
      </c>
      <c r="AD169" s="116">
        <v>100</v>
      </c>
      <c r="AE169" s="119">
        <v>870</v>
      </c>
      <c r="AF169" s="119">
        <v>1</v>
      </c>
      <c r="AG169" s="119">
        <v>98</v>
      </c>
      <c r="AH169" s="134">
        <v>0</v>
      </c>
      <c r="AI169" s="134">
        <v>0</v>
      </c>
      <c r="AJ169" s="134">
        <v>0</v>
      </c>
      <c r="AK169" s="134">
        <v>3</v>
      </c>
      <c r="AL169" s="134">
        <v>0</v>
      </c>
      <c r="AM169" s="134">
        <v>0</v>
      </c>
      <c r="AN169" s="134"/>
      <c r="AO169" s="134"/>
    </row>
    <row r="170" spans="1:41" ht="14.15" customHeight="1">
      <c r="A170" s="28"/>
      <c r="B170" s="29" t="s">
        <v>382</v>
      </c>
      <c r="C170" s="30"/>
      <c r="D170" s="30">
        <f>Produksi!E172</f>
        <v>51666.29</v>
      </c>
      <c r="E170" s="25"/>
      <c r="F170" s="25">
        <f>Impor!E172</f>
        <v>0</v>
      </c>
      <c r="G170" s="31">
        <f>SUM(D170)-SUM(E170)+SUM(F170)</f>
        <v>51666.29</v>
      </c>
      <c r="H170" s="144">
        <f>Ekspor!E172</f>
        <v>0</v>
      </c>
      <c r="I170" s="31">
        <f>SUM(G170)-SUM(H170)</f>
        <v>51666.29</v>
      </c>
      <c r="J170" s="31">
        <f>($I170*X170)/100</f>
        <v>0</v>
      </c>
      <c r="K170" s="31">
        <f>($I170*Y170)/100</f>
        <v>0</v>
      </c>
      <c r="L170" s="53">
        <f>' Industri Non Pangan'!D172*'Tabel NBM'!I170</f>
        <v>34115.251286999999</v>
      </c>
      <c r="M170" s="27">
        <f>'Industrial pangan'!E172</f>
        <v>0</v>
      </c>
      <c r="N170" s="31">
        <f>($I170*AB170)/100</f>
        <v>1348.4901689999999</v>
      </c>
      <c r="O170" s="31"/>
      <c r="P170" s="27">
        <f t="shared" si="129"/>
        <v>16202.548544000001</v>
      </c>
      <c r="Q170" s="82" t="s">
        <v>269</v>
      </c>
      <c r="R170" s="82" t="s">
        <v>269</v>
      </c>
      <c r="S170" s="30" t="s">
        <v>269</v>
      </c>
      <c r="T170" s="82" t="s">
        <v>269</v>
      </c>
      <c r="U170" s="83" t="s">
        <v>269</v>
      </c>
      <c r="V170" s="84"/>
      <c r="W170" s="85">
        <v>100</v>
      </c>
      <c r="X170" s="85">
        <v>0</v>
      </c>
      <c r="Y170" s="85">
        <v>0</v>
      </c>
      <c r="Z170" s="85"/>
      <c r="AA170" s="85"/>
      <c r="AB170" s="121">
        <v>2.61</v>
      </c>
      <c r="AC170" s="122"/>
      <c r="AD170" s="116">
        <v>100</v>
      </c>
      <c r="AE170" s="119" t="s">
        <v>270</v>
      </c>
      <c r="AF170" s="119" t="s">
        <v>270</v>
      </c>
      <c r="AG170" s="119" t="s">
        <v>270</v>
      </c>
      <c r="AH170" s="134"/>
      <c r="AI170" s="134"/>
      <c r="AJ170" s="134"/>
      <c r="AK170" s="134"/>
      <c r="AL170" s="134"/>
      <c r="AM170" s="134"/>
      <c r="AN170" s="134"/>
      <c r="AO170" s="134"/>
    </row>
    <row r="171" spans="1:41" ht="14.15" customHeight="1">
      <c r="A171" s="23"/>
      <c r="B171" s="24" t="s">
        <v>383</v>
      </c>
      <c r="C171" s="27">
        <f>L170</f>
        <v>34115.251286999999</v>
      </c>
      <c r="D171" s="178">
        <f>68.28/100*C171</f>
        <v>23293.893578763596</v>
      </c>
      <c r="E171" s="26">
        <f>Stock!K173</f>
        <v>0</v>
      </c>
      <c r="F171" s="25">
        <f>Impor!E173</f>
        <v>0</v>
      </c>
      <c r="G171" s="27">
        <f>SUM(D171)-SUM(E171)+SUM(F171)</f>
        <v>23293.893578763596</v>
      </c>
      <c r="H171" s="25">
        <f>Ekspor!E173</f>
        <v>0</v>
      </c>
      <c r="I171" s="27">
        <f>SUM(G171)-SUM(H171)</f>
        <v>23293.893578763596</v>
      </c>
      <c r="J171" s="27">
        <f>($I171*X171)/100</f>
        <v>0</v>
      </c>
      <c r="K171" s="27">
        <f>($I171*Y171)/100</f>
        <v>0</v>
      </c>
      <c r="L171" s="27">
        <f>($I171*Z171)/100</f>
        <v>0</v>
      </c>
      <c r="M171" s="27">
        <f>'Industrial pangan'!E173</f>
        <v>0</v>
      </c>
      <c r="N171" s="27">
        <f>($I171*AB171)/100</f>
        <v>361.05535047083578</v>
      </c>
      <c r="O171" s="27"/>
      <c r="P171" s="27">
        <f t="shared" si="129"/>
        <v>22932.83822829276</v>
      </c>
      <c r="Q171" s="77">
        <f>P171/$AO$12*1000</f>
        <v>11.195051076062622</v>
      </c>
      <c r="R171" s="77">
        <f>Q171/365*1000</f>
        <v>30.671372811130471</v>
      </c>
      <c r="S171" s="25">
        <f>R171/100*AD171/100*AE171</f>
        <v>276.65578275639683</v>
      </c>
      <c r="T171" s="77">
        <f>R171/100*AD171/100*AF171</f>
        <v>0</v>
      </c>
      <c r="U171" s="78">
        <f>R171/100*AD171/100*AG171</f>
        <v>14.262188357175669</v>
      </c>
      <c r="V171" s="79"/>
      <c r="W171" s="80">
        <v>100</v>
      </c>
      <c r="X171" s="80">
        <v>0</v>
      </c>
      <c r="Y171" s="80">
        <v>0</v>
      </c>
      <c r="Z171" s="80">
        <v>0</v>
      </c>
      <c r="AA171" s="85">
        <v>0</v>
      </c>
      <c r="AB171" s="81">
        <v>1.55</v>
      </c>
      <c r="AC171" s="120"/>
      <c r="AD171" s="116">
        <v>100</v>
      </c>
      <c r="AE171" s="119">
        <v>902</v>
      </c>
      <c r="AF171" s="119">
        <v>0</v>
      </c>
      <c r="AG171" s="119">
        <v>46.5</v>
      </c>
      <c r="AH171" s="134">
        <v>60000</v>
      </c>
      <c r="AI171" s="134">
        <v>0</v>
      </c>
      <c r="AJ171" s="134">
        <v>0</v>
      </c>
      <c r="AK171" s="134">
        <v>0</v>
      </c>
      <c r="AL171" s="134">
        <v>0</v>
      </c>
      <c r="AM171" s="134">
        <v>0</v>
      </c>
      <c r="AN171" s="134"/>
      <c r="AO171" s="134"/>
    </row>
    <row r="172" spans="1:41" ht="14.15" customHeight="1">
      <c r="A172" s="23"/>
      <c r="B172" s="179" t="s">
        <v>157</v>
      </c>
      <c r="C172" s="27"/>
      <c r="D172" s="178">
        <f t="shared" ref="D172:D175" si="130">68.28/100*C172</f>
        <v>0</v>
      </c>
      <c r="E172" s="26">
        <f>Stock!K174</f>
        <v>0</v>
      </c>
      <c r="F172" s="25">
        <f>Impor!E174</f>
        <v>0</v>
      </c>
      <c r="G172" s="27">
        <f t="shared" ref="G172:G175" si="131">SUM(D172)-SUM(E172)+SUM(F172)</f>
        <v>0</v>
      </c>
      <c r="H172" s="25">
        <f>Ekspor!E174</f>
        <v>0</v>
      </c>
      <c r="I172" s="27">
        <f t="shared" ref="I172:I175" si="132">SUM(G172)-SUM(H172)</f>
        <v>0</v>
      </c>
      <c r="J172" s="27">
        <f t="shared" ref="J172:J175" si="133">($I172*X172)/100</f>
        <v>0</v>
      </c>
      <c r="K172" s="27">
        <f t="shared" ref="K172:K175" si="134">($I172*Y172)/100</f>
        <v>0</v>
      </c>
      <c r="L172" s="27">
        <f t="shared" ref="L172:L175" si="135">($I172*Z172)/100</f>
        <v>0</v>
      </c>
      <c r="M172" s="27">
        <f>'Industrial pangan'!E174</f>
        <v>0</v>
      </c>
      <c r="N172" s="27">
        <f t="shared" ref="N172:N175" si="136">($I172*AB172)/100</f>
        <v>0</v>
      </c>
      <c r="O172" s="27"/>
      <c r="P172" s="27">
        <f t="shared" ref="P172:P175" si="137">I172-J172-K172-L172-M172-N172</f>
        <v>0</v>
      </c>
      <c r="Q172" s="77">
        <f t="shared" ref="Q172:Q175" si="138">P172/$AO$12*1000</f>
        <v>0</v>
      </c>
      <c r="R172" s="77">
        <f t="shared" ref="R172:R175" si="139">Q172/365*1000</f>
        <v>0</v>
      </c>
      <c r="S172" s="25">
        <f t="shared" ref="S172:S175" si="140">R172/100*AD172/100*AE172</f>
        <v>0</v>
      </c>
      <c r="T172" s="77">
        <f t="shared" ref="T172:T175" si="141">R172/100*AD172/100*AF172</f>
        <v>0</v>
      </c>
      <c r="U172" s="78">
        <f t="shared" ref="U172:U175" si="142">R172/100*AD172/100*AG172</f>
        <v>0</v>
      </c>
      <c r="V172" s="79"/>
      <c r="W172" s="80"/>
      <c r="X172" s="80"/>
      <c r="Y172" s="80"/>
      <c r="Z172" s="80"/>
      <c r="AA172" s="85"/>
      <c r="AB172" s="81"/>
      <c r="AC172" s="120"/>
      <c r="AD172" s="116">
        <v>100</v>
      </c>
      <c r="AE172" s="119">
        <v>883</v>
      </c>
      <c r="AF172" s="119">
        <v>0</v>
      </c>
      <c r="AG172" s="119">
        <v>99.9</v>
      </c>
      <c r="AH172" s="134"/>
      <c r="AI172" s="134"/>
      <c r="AJ172" s="134"/>
      <c r="AK172" s="134"/>
      <c r="AL172" s="134"/>
      <c r="AM172" s="134"/>
      <c r="AN172" s="134"/>
      <c r="AO172" s="134"/>
    </row>
    <row r="173" spans="1:41" ht="14.15" customHeight="1">
      <c r="A173" s="23"/>
      <c r="B173" s="179" t="s">
        <v>158</v>
      </c>
      <c r="C173" s="27"/>
      <c r="D173" s="178">
        <f t="shared" si="130"/>
        <v>0</v>
      </c>
      <c r="E173" s="26">
        <f>Stock!K175</f>
        <v>0</v>
      </c>
      <c r="F173" s="25">
        <f>Impor!E175</f>
        <v>0</v>
      </c>
      <c r="G173" s="27">
        <f t="shared" si="131"/>
        <v>0</v>
      </c>
      <c r="H173" s="25">
        <f>Ekspor!E175</f>
        <v>0</v>
      </c>
      <c r="I173" s="27">
        <f t="shared" si="132"/>
        <v>0</v>
      </c>
      <c r="J173" s="27">
        <f t="shared" si="133"/>
        <v>0</v>
      </c>
      <c r="K173" s="27">
        <f t="shared" si="134"/>
        <v>0</v>
      </c>
      <c r="L173" s="27">
        <f t="shared" si="135"/>
        <v>0</v>
      </c>
      <c r="M173" s="27">
        <f>'Industrial pangan'!E175</f>
        <v>0</v>
      </c>
      <c r="N173" s="27">
        <f t="shared" si="136"/>
        <v>0</v>
      </c>
      <c r="O173" s="27"/>
      <c r="P173" s="27">
        <f t="shared" si="137"/>
        <v>0</v>
      </c>
      <c r="Q173" s="77">
        <f t="shared" si="138"/>
        <v>0</v>
      </c>
      <c r="R173" s="77">
        <f t="shared" si="139"/>
        <v>0</v>
      </c>
      <c r="S173" s="25">
        <f t="shared" si="140"/>
        <v>0</v>
      </c>
      <c r="T173" s="77">
        <f t="shared" si="141"/>
        <v>0</v>
      </c>
      <c r="U173" s="78">
        <f t="shared" si="142"/>
        <v>0</v>
      </c>
      <c r="V173" s="79"/>
      <c r="W173" s="80"/>
      <c r="X173" s="80"/>
      <c r="Y173" s="80"/>
      <c r="Z173" s="80"/>
      <c r="AA173" s="85"/>
      <c r="AB173" s="81"/>
      <c r="AC173" s="120"/>
      <c r="AD173" s="116">
        <v>100</v>
      </c>
      <c r="AE173" s="119">
        <v>884</v>
      </c>
      <c r="AF173" s="119">
        <v>0</v>
      </c>
      <c r="AG173" s="119">
        <v>100</v>
      </c>
      <c r="AH173" s="134"/>
      <c r="AI173" s="134"/>
      <c r="AJ173" s="134"/>
      <c r="AK173" s="134"/>
      <c r="AL173" s="134"/>
      <c r="AM173" s="134"/>
      <c r="AN173" s="134"/>
      <c r="AO173" s="134"/>
    </row>
    <row r="174" spans="1:41" ht="14.15" customHeight="1">
      <c r="A174" s="23"/>
      <c r="B174" s="179" t="s">
        <v>159</v>
      </c>
      <c r="C174" s="27"/>
      <c r="D174" s="178">
        <f t="shared" si="130"/>
        <v>0</v>
      </c>
      <c r="E174" s="26">
        <f>Stock!K176</f>
        <v>0</v>
      </c>
      <c r="F174" s="25">
        <f>Impor!E176</f>
        <v>0</v>
      </c>
      <c r="G174" s="27">
        <f t="shared" si="131"/>
        <v>0</v>
      </c>
      <c r="H174" s="25">
        <f>Ekspor!E176</f>
        <v>0</v>
      </c>
      <c r="I174" s="27">
        <f t="shared" si="132"/>
        <v>0</v>
      </c>
      <c r="J174" s="27">
        <f t="shared" si="133"/>
        <v>0</v>
      </c>
      <c r="K174" s="27">
        <f t="shared" si="134"/>
        <v>0</v>
      </c>
      <c r="L174" s="27">
        <f t="shared" si="135"/>
        <v>0</v>
      </c>
      <c r="M174" s="27">
        <f>'Industrial pangan'!E176</f>
        <v>0</v>
      </c>
      <c r="N174" s="27">
        <f t="shared" si="136"/>
        <v>0</v>
      </c>
      <c r="O174" s="27"/>
      <c r="P174" s="27">
        <f t="shared" si="137"/>
        <v>0</v>
      </c>
      <c r="Q174" s="77">
        <f t="shared" si="138"/>
        <v>0</v>
      </c>
      <c r="R174" s="77">
        <f t="shared" si="139"/>
        <v>0</v>
      </c>
      <c r="S174" s="25">
        <f t="shared" si="140"/>
        <v>0</v>
      </c>
      <c r="T174" s="77">
        <f t="shared" si="141"/>
        <v>0</v>
      </c>
      <c r="U174" s="78">
        <f t="shared" si="142"/>
        <v>0</v>
      </c>
      <c r="V174" s="79"/>
      <c r="W174" s="80"/>
      <c r="X174" s="80"/>
      <c r="Y174" s="80"/>
      <c r="Z174" s="80"/>
      <c r="AA174" s="85"/>
      <c r="AB174" s="81"/>
      <c r="AC174" s="120"/>
      <c r="AD174" s="116">
        <v>100</v>
      </c>
      <c r="AE174" s="119">
        <v>881</v>
      </c>
      <c r="AF174" s="119">
        <v>0.2</v>
      </c>
      <c r="AG174" s="119">
        <v>99.7</v>
      </c>
      <c r="AH174" s="134"/>
      <c r="AI174" s="134"/>
      <c r="AJ174" s="134"/>
      <c r="AK174" s="134"/>
      <c r="AL174" s="134"/>
      <c r="AM174" s="134"/>
      <c r="AN174" s="134"/>
      <c r="AO174" s="134"/>
    </row>
    <row r="175" spans="1:41" ht="14.15" customHeight="1">
      <c r="A175" s="23"/>
      <c r="B175" s="179" t="s">
        <v>160</v>
      </c>
      <c r="C175" s="27"/>
      <c r="D175" s="178">
        <f t="shared" si="130"/>
        <v>0</v>
      </c>
      <c r="E175" s="26">
        <f>Stock!K177</f>
        <v>0</v>
      </c>
      <c r="F175" s="25">
        <f>Impor!E177</f>
        <v>0</v>
      </c>
      <c r="G175" s="27">
        <f t="shared" si="131"/>
        <v>0</v>
      </c>
      <c r="H175" s="25">
        <f>Ekspor!E177</f>
        <v>0</v>
      </c>
      <c r="I175" s="27">
        <f t="shared" si="132"/>
        <v>0</v>
      </c>
      <c r="J175" s="27">
        <f t="shared" si="133"/>
        <v>0</v>
      </c>
      <c r="K175" s="27">
        <f t="shared" si="134"/>
        <v>0</v>
      </c>
      <c r="L175" s="27">
        <f t="shared" si="135"/>
        <v>0</v>
      </c>
      <c r="M175" s="27">
        <f>'Industrial pangan'!E177</f>
        <v>0</v>
      </c>
      <c r="N175" s="27">
        <f t="shared" si="136"/>
        <v>0</v>
      </c>
      <c r="O175" s="27"/>
      <c r="P175" s="27">
        <f t="shared" si="137"/>
        <v>0</v>
      </c>
      <c r="Q175" s="77">
        <f t="shared" si="138"/>
        <v>0</v>
      </c>
      <c r="R175" s="77">
        <f t="shared" si="139"/>
        <v>0</v>
      </c>
      <c r="S175" s="25">
        <f t="shared" si="140"/>
        <v>0</v>
      </c>
      <c r="T175" s="77">
        <f t="shared" si="141"/>
        <v>0</v>
      </c>
      <c r="U175" s="78">
        <f t="shared" si="142"/>
        <v>0</v>
      </c>
      <c r="V175" s="79"/>
      <c r="W175" s="80"/>
      <c r="X175" s="80"/>
      <c r="Y175" s="80"/>
      <c r="Z175" s="80"/>
      <c r="AA175" s="85"/>
      <c r="AB175" s="81"/>
      <c r="AC175" s="120"/>
      <c r="AD175" s="116"/>
      <c r="AE175" s="119"/>
      <c r="AF175" s="119"/>
      <c r="AG175" s="119"/>
      <c r="AH175" s="134"/>
      <c r="AI175" s="134"/>
      <c r="AJ175" s="134"/>
      <c r="AK175" s="134"/>
      <c r="AL175" s="134"/>
      <c r="AM175" s="134"/>
      <c r="AN175" s="134"/>
      <c r="AO175" s="134"/>
    </row>
    <row r="176" spans="1:41" ht="14.15" customHeight="1">
      <c r="A176" s="23"/>
      <c r="B176" s="180"/>
      <c r="C176" s="27"/>
      <c r="D176" s="178"/>
      <c r="E176" s="26"/>
      <c r="F176" s="25"/>
      <c r="G176" s="27"/>
      <c r="H176" s="25"/>
      <c r="I176" s="27"/>
      <c r="J176" s="27"/>
      <c r="K176" s="27"/>
      <c r="L176" s="27"/>
      <c r="M176" s="27"/>
      <c r="N176" s="27"/>
      <c r="O176" s="27"/>
      <c r="P176" s="27"/>
      <c r="Q176" s="77"/>
      <c r="R176" s="77"/>
      <c r="S176" s="25"/>
      <c r="T176" s="77"/>
      <c r="U176" s="78"/>
      <c r="V176" s="79"/>
      <c r="W176" s="80"/>
      <c r="X176" s="80"/>
      <c r="Y176" s="80"/>
      <c r="Z176" s="80"/>
      <c r="AA176" s="85"/>
      <c r="AB176" s="81"/>
      <c r="AC176" s="120"/>
      <c r="AD176" s="116"/>
      <c r="AE176" s="119"/>
      <c r="AF176" s="119"/>
      <c r="AG176" s="119"/>
      <c r="AH176" s="134"/>
      <c r="AI176" s="134"/>
      <c r="AJ176" s="134"/>
      <c r="AK176" s="134"/>
      <c r="AL176" s="134"/>
      <c r="AM176" s="134"/>
      <c r="AN176" s="134"/>
      <c r="AO176" s="134"/>
    </row>
    <row r="177" spans="1:41" ht="14.15" customHeight="1">
      <c r="A177" s="28"/>
      <c r="C177" s="30"/>
      <c r="D177" s="30"/>
      <c r="E177" s="31"/>
      <c r="F177" s="30"/>
      <c r="G177" s="31"/>
      <c r="H177" s="30"/>
      <c r="I177" s="31"/>
      <c r="J177" s="31"/>
      <c r="K177" s="31"/>
      <c r="L177" s="31"/>
      <c r="M177" s="27">
        <f>'Industrial pangan'!E177</f>
        <v>0</v>
      </c>
      <c r="N177" s="31"/>
      <c r="O177" s="31"/>
      <c r="P177" s="31"/>
      <c r="Q177" s="82"/>
      <c r="R177" s="82"/>
      <c r="S177" s="90">
        <f>SUM(S179:S183)</f>
        <v>0</v>
      </c>
      <c r="T177" s="91">
        <f>SUM(T179:T183)</f>
        <v>0</v>
      </c>
      <c r="U177" s="92">
        <f>SUM(U179:U183)</f>
        <v>0</v>
      </c>
      <c r="V177" s="84"/>
      <c r="W177" s="85"/>
      <c r="X177" s="85"/>
      <c r="Y177" s="85"/>
      <c r="Z177" s="85"/>
      <c r="AA177" s="85">
        <v>0</v>
      </c>
      <c r="AB177" s="85"/>
      <c r="AC177" s="122"/>
      <c r="AD177" s="116">
        <v>100</v>
      </c>
      <c r="AE177" s="119">
        <v>883</v>
      </c>
      <c r="AF177" s="119">
        <v>0</v>
      </c>
      <c r="AG177" s="119">
        <v>99.9</v>
      </c>
      <c r="AH177" s="134"/>
      <c r="AI177" s="134"/>
      <c r="AJ177" s="134"/>
      <c r="AK177" s="134"/>
      <c r="AL177" s="134"/>
      <c r="AM177" s="134"/>
      <c r="AN177" s="134"/>
      <c r="AO177" s="134"/>
    </row>
    <row r="178" spans="1:41" ht="14.15" customHeight="1">
      <c r="A178" s="28"/>
      <c r="B178" s="179"/>
      <c r="C178" s="30"/>
      <c r="D178" s="30"/>
      <c r="E178" s="27"/>
      <c r="F178" s="30"/>
      <c r="G178" s="31"/>
      <c r="H178" s="30"/>
      <c r="I178" s="31"/>
      <c r="J178" s="31"/>
      <c r="K178" s="31"/>
      <c r="L178" s="31"/>
      <c r="M178" s="31"/>
      <c r="N178" s="31"/>
      <c r="O178" s="31"/>
      <c r="P178" s="31"/>
      <c r="Q178" s="82"/>
      <c r="R178" s="82"/>
      <c r="S178" s="154"/>
      <c r="T178" s="155"/>
      <c r="U178" s="195"/>
      <c r="V178" s="84"/>
      <c r="W178" s="85"/>
      <c r="X178" s="85"/>
      <c r="Y178" s="85"/>
      <c r="Z178" s="85"/>
      <c r="AA178" s="85"/>
      <c r="AB178" s="85"/>
      <c r="AC178" s="122"/>
      <c r="AD178" s="116"/>
      <c r="AE178" s="119"/>
      <c r="AF178" s="119"/>
      <c r="AG178" s="119"/>
      <c r="AH178" s="134"/>
      <c r="AI178" s="134"/>
      <c r="AJ178" s="134"/>
      <c r="AK178" s="134"/>
      <c r="AL178" s="134"/>
      <c r="AM178" s="134"/>
      <c r="AN178" s="134"/>
      <c r="AO178" s="134"/>
    </row>
    <row r="179" spans="1:41" ht="14.15" customHeight="1">
      <c r="A179" s="28"/>
      <c r="B179" s="29" t="s">
        <v>384</v>
      </c>
      <c r="C179" s="30"/>
      <c r="D179" s="31">
        <f>Produksi!E179</f>
        <v>0</v>
      </c>
      <c r="E179" s="26"/>
      <c r="F179" s="30">
        <f>Impor!E179</f>
        <v>0</v>
      </c>
      <c r="G179" s="31">
        <f>SUM(D179)-SUM(E179)+SUM(F179)</f>
        <v>0</v>
      </c>
      <c r="H179" s="30">
        <f>Ekspor!E179</f>
        <v>0</v>
      </c>
      <c r="I179" s="31">
        <f>SUM(G179)-SUM(H179)</f>
        <v>0</v>
      </c>
      <c r="J179" s="31">
        <f t="shared" ref="J179:L183" si="143">($I179*X179)/100</f>
        <v>0</v>
      </c>
      <c r="K179" s="31">
        <f t="shared" si="143"/>
        <v>0</v>
      </c>
      <c r="L179" s="31">
        <f t="shared" si="143"/>
        <v>0</v>
      </c>
      <c r="M179" s="31">
        <f>'Industrial pangan'!E179</f>
        <v>0</v>
      </c>
      <c r="N179" s="31">
        <f>($I179*AB179)/100</f>
        <v>0</v>
      </c>
      <c r="O179" s="31"/>
      <c r="P179" s="27">
        <f t="shared" ref="P179:P183" si="144">I179-J179-K179-L179-M179-N179</f>
        <v>0</v>
      </c>
      <c r="Q179" s="82">
        <f>P179/$AO$12*1000</f>
        <v>0</v>
      </c>
      <c r="R179" s="82">
        <f>(Q179*1000)/365</f>
        <v>0</v>
      </c>
      <c r="S179" s="30">
        <f>(+R179*(AD179/100)*AE179)/100</f>
        <v>0</v>
      </c>
      <c r="T179" s="82">
        <f>(+R179*(AD179/100)*AF179)/100</f>
        <v>0</v>
      </c>
      <c r="U179" s="83">
        <f>(+R179*(AD179/100)*AG179)/100</f>
        <v>0</v>
      </c>
      <c r="V179" s="84"/>
      <c r="W179" s="85">
        <v>100</v>
      </c>
      <c r="X179" s="85">
        <v>0</v>
      </c>
      <c r="Y179" s="85">
        <v>0</v>
      </c>
      <c r="Z179" s="85">
        <v>0</v>
      </c>
      <c r="AA179" s="85">
        <v>0</v>
      </c>
      <c r="AB179" s="85">
        <v>0</v>
      </c>
      <c r="AC179" s="123"/>
      <c r="AD179" s="116">
        <v>100</v>
      </c>
      <c r="AE179" s="119">
        <v>818</v>
      </c>
      <c r="AF179" s="119">
        <v>1.5</v>
      </c>
      <c r="AG179" s="119">
        <v>90</v>
      </c>
      <c r="AH179" s="134">
        <v>0</v>
      </c>
      <c r="AI179" s="134">
        <v>0</v>
      </c>
      <c r="AJ179" s="134">
        <v>0</v>
      </c>
      <c r="AK179" s="134">
        <v>0</v>
      </c>
      <c r="AL179" s="134">
        <v>0</v>
      </c>
      <c r="AM179" s="134">
        <v>0</v>
      </c>
      <c r="AN179" s="134"/>
      <c r="AO179" s="134"/>
    </row>
    <row r="180" spans="1:41" ht="14.15" customHeight="1">
      <c r="A180" s="28"/>
      <c r="B180" s="29" t="s">
        <v>385</v>
      </c>
      <c r="C180" s="30"/>
      <c r="D180" s="31">
        <f>Produksi!E180</f>
        <v>0</v>
      </c>
      <c r="E180" s="26"/>
      <c r="F180" s="30">
        <f>Impor!E180</f>
        <v>0</v>
      </c>
      <c r="G180" s="31">
        <f>SUM(D180)-SUM(E180)+SUM(F180)</f>
        <v>0</v>
      </c>
      <c r="H180" s="30">
        <f>Ekspor!E180</f>
        <v>0</v>
      </c>
      <c r="I180" s="31">
        <f>SUM(G180)-SUM(H180)</f>
        <v>0</v>
      </c>
      <c r="J180" s="31">
        <f t="shared" si="143"/>
        <v>0</v>
      </c>
      <c r="K180" s="31">
        <f t="shared" si="143"/>
        <v>0</v>
      </c>
      <c r="L180" s="31">
        <f t="shared" si="143"/>
        <v>0</v>
      </c>
      <c r="M180" s="31">
        <f>'Industrial pangan'!E180</f>
        <v>0</v>
      </c>
      <c r="N180" s="31">
        <f>($I180*AB180)/100</f>
        <v>0</v>
      </c>
      <c r="O180" s="31"/>
      <c r="P180" s="27">
        <f t="shared" si="144"/>
        <v>0</v>
      </c>
      <c r="Q180" s="82">
        <f>P180/$AO$12*1000</f>
        <v>0</v>
      </c>
      <c r="R180" s="82">
        <f>(Q180*1000)/365</f>
        <v>0</v>
      </c>
      <c r="S180" s="30">
        <f>(+R180*(AD180/100)*AE180)/100</f>
        <v>0</v>
      </c>
      <c r="T180" s="82">
        <f>(+R180*(AD180/100)*AF180)/100</f>
        <v>0</v>
      </c>
      <c r="U180" s="83">
        <f>(+R180*(AD180/100)*AG180)/100</f>
        <v>0</v>
      </c>
      <c r="V180" s="84"/>
      <c r="W180" s="85">
        <v>100</v>
      </c>
      <c r="X180" s="85">
        <v>0</v>
      </c>
      <c r="Y180" s="85">
        <v>0</v>
      </c>
      <c r="Z180" s="85">
        <v>0</v>
      </c>
      <c r="AA180" s="85">
        <v>0</v>
      </c>
      <c r="AB180" s="85">
        <v>0</v>
      </c>
      <c r="AC180" s="123">
        <v>96.19</v>
      </c>
      <c r="AD180" s="116">
        <v>100</v>
      </c>
      <c r="AE180" s="119">
        <v>818</v>
      </c>
      <c r="AF180" s="119">
        <v>1.5</v>
      </c>
      <c r="AG180" s="119">
        <v>90</v>
      </c>
      <c r="AH180" s="134">
        <v>0</v>
      </c>
      <c r="AI180" s="134">
        <v>0</v>
      </c>
      <c r="AJ180" s="134">
        <v>0</v>
      </c>
      <c r="AK180" s="134">
        <v>0</v>
      </c>
      <c r="AL180" s="134">
        <v>0</v>
      </c>
      <c r="AM180" s="134">
        <v>0</v>
      </c>
      <c r="AN180" s="134"/>
      <c r="AO180" s="134"/>
    </row>
    <row r="181" spans="1:41" ht="14.15" customHeight="1">
      <c r="A181" s="28"/>
      <c r="B181" s="29" t="s">
        <v>386</v>
      </c>
      <c r="C181" s="30"/>
      <c r="D181" s="31">
        <f>Produksi!E181</f>
        <v>0</v>
      </c>
      <c r="E181" s="26"/>
      <c r="F181" s="30">
        <f>Impor!E181</f>
        <v>0</v>
      </c>
      <c r="G181" s="31">
        <f>SUM(D181)-SUM(E181)+SUM(F181)</f>
        <v>0</v>
      </c>
      <c r="H181" s="30">
        <f>Ekspor!E181</f>
        <v>0</v>
      </c>
      <c r="I181" s="31">
        <f>SUM(G181)-SUM(H181)</f>
        <v>0</v>
      </c>
      <c r="J181" s="31">
        <f t="shared" si="143"/>
        <v>0</v>
      </c>
      <c r="K181" s="31">
        <f t="shared" si="143"/>
        <v>0</v>
      </c>
      <c r="L181" s="31">
        <f t="shared" si="143"/>
        <v>0</v>
      </c>
      <c r="M181" s="31">
        <f>'Industrial pangan'!E181</f>
        <v>0</v>
      </c>
      <c r="N181" s="31">
        <f>($I181*AB181)/100</f>
        <v>0</v>
      </c>
      <c r="O181" s="31"/>
      <c r="P181" s="27">
        <f t="shared" si="144"/>
        <v>0</v>
      </c>
      <c r="Q181" s="82">
        <f>P181/$AO$12*1000</f>
        <v>0</v>
      </c>
      <c r="R181" s="82">
        <f>(Q181*1000)/365</f>
        <v>0</v>
      </c>
      <c r="S181" s="30">
        <f>(+R181*(AD181/100)*AE181)/100</f>
        <v>0</v>
      </c>
      <c r="T181" s="82">
        <f>(+R181*(AD181/100)*AF181)/100</f>
        <v>0</v>
      </c>
      <c r="U181" s="83">
        <f>(+R181*(AD181/100)*AG181)/100</f>
        <v>0</v>
      </c>
      <c r="V181" s="84"/>
      <c r="W181" s="85">
        <v>100</v>
      </c>
      <c r="X181" s="85">
        <v>0</v>
      </c>
      <c r="Y181" s="85">
        <v>0</v>
      </c>
      <c r="Z181" s="85">
        <v>0</v>
      </c>
      <c r="AA181" s="218"/>
      <c r="AB181" s="85">
        <v>0</v>
      </c>
      <c r="AC181" s="123">
        <v>99.01</v>
      </c>
      <c r="AD181" s="116">
        <v>100</v>
      </c>
      <c r="AE181" s="119">
        <v>818</v>
      </c>
      <c r="AF181" s="119">
        <v>1.5</v>
      </c>
      <c r="AG181" s="119">
        <v>90</v>
      </c>
      <c r="AH181" s="134">
        <v>0</v>
      </c>
      <c r="AI181" s="134">
        <v>0</v>
      </c>
      <c r="AJ181" s="134">
        <v>0</v>
      </c>
      <c r="AK181" s="134">
        <v>0</v>
      </c>
      <c r="AL181" s="134">
        <v>0</v>
      </c>
      <c r="AM181" s="134">
        <v>0</v>
      </c>
      <c r="AN181" s="134"/>
      <c r="AO181" s="134"/>
    </row>
    <row r="182" spans="1:41" ht="14.15" customHeight="1">
      <c r="A182" s="172"/>
      <c r="B182" s="29" t="s">
        <v>387</v>
      </c>
      <c r="C182" s="30"/>
      <c r="D182" s="31">
        <f>Produksi!E182</f>
        <v>0</v>
      </c>
      <c r="E182" s="26"/>
      <c r="F182" s="30">
        <f>Impor!E182</f>
        <v>0</v>
      </c>
      <c r="G182" s="31">
        <f>SUM(D182)-SUM(E182)+SUM(F182)</f>
        <v>0</v>
      </c>
      <c r="H182" s="30">
        <f>Ekspor!E182</f>
        <v>0</v>
      </c>
      <c r="I182" s="31">
        <f>SUM(G182)-SUM(H182)</f>
        <v>0</v>
      </c>
      <c r="J182" s="31">
        <f t="shared" si="143"/>
        <v>0</v>
      </c>
      <c r="K182" s="31">
        <f t="shared" si="143"/>
        <v>0</v>
      </c>
      <c r="L182" s="31">
        <f t="shared" si="143"/>
        <v>0</v>
      </c>
      <c r="M182" s="31">
        <f>'Industrial pangan'!E182</f>
        <v>0</v>
      </c>
      <c r="N182" s="31">
        <f>($I182*AB182)/100</f>
        <v>0</v>
      </c>
      <c r="O182" s="31"/>
      <c r="P182" s="27">
        <f t="shared" si="144"/>
        <v>0</v>
      </c>
      <c r="Q182" s="82">
        <f>P182/$AO$12*1000</f>
        <v>0</v>
      </c>
      <c r="R182" s="82">
        <f>(Q182*1000)/365</f>
        <v>0</v>
      </c>
      <c r="S182" s="30">
        <f>(+R182*(AD182/100)*AE182)/100</f>
        <v>0</v>
      </c>
      <c r="T182" s="82">
        <f>(+R182*(AD182/100)*AF182)/100</f>
        <v>0</v>
      </c>
      <c r="U182" s="83">
        <f>(+R182*(AD182/100)*AG182)/100</f>
        <v>0</v>
      </c>
      <c r="V182" s="84"/>
      <c r="W182" s="85">
        <v>100</v>
      </c>
      <c r="X182" s="85">
        <v>0</v>
      </c>
      <c r="Y182" s="85">
        <v>0</v>
      </c>
      <c r="Z182" s="85">
        <v>0</v>
      </c>
      <c r="AA182" s="218"/>
      <c r="AB182" s="85">
        <v>0</v>
      </c>
      <c r="AC182" s="123">
        <v>97.7</v>
      </c>
      <c r="AD182" s="116">
        <v>100</v>
      </c>
      <c r="AE182" s="119">
        <v>818</v>
      </c>
      <c r="AF182" s="119">
        <v>1.5</v>
      </c>
      <c r="AG182" s="119">
        <v>90</v>
      </c>
      <c r="AH182" s="134">
        <v>0</v>
      </c>
      <c r="AI182" s="134">
        <v>0</v>
      </c>
      <c r="AJ182" s="134">
        <v>0</v>
      </c>
      <c r="AK182" s="134">
        <v>0</v>
      </c>
      <c r="AL182" s="134">
        <v>0</v>
      </c>
      <c r="AM182" s="134">
        <v>0</v>
      </c>
      <c r="AN182" s="134"/>
      <c r="AO182" s="134"/>
    </row>
    <row r="183" spans="1:41" ht="14.15" customHeight="1">
      <c r="A183" s="23"/>
      <c r="B183" s="29" t="s">
        <v>388</v>
      </c>
      <c r="C183" s="30"/>
      <c r="D183" s="31">
        <f>Produksi!E183</f>
        <v>0</v>
      </c>
      <c r="E183" s="26"/>
      <c r="F183" s="30">
        <f>Impor!E183</f>
        <v>0</v>
      </c>
      <c r="G183" s="31">
        <f>SUM(D183)-SUM(E183)+SUM(F183)</f>
        <v>0</v>
      </c>
      <c r="H183" s="30">
        <f>Ekspor!E183</f>
        <v>0</v>
      </c>
      <c r="I183" s="31">
        <f>SUM(G183)-SUM(H183)</f>
        <v>0</v>
      </c>
      <c r="J183" s="31">
        <f t="shared" si="143"/>
        <v>0</v>
      </c>
      <c r="K183" s="31">
        <f t="shared" si="143"/>
        <v>0</v>
      </c>
      <c r="L183" s="31">
        <f t="shared" si="143"/>
        <v>0</v>
      </c>
      <c r="M183" s="31">
        <f>'Industrial pangan'!E183</f>
        <v>0</v>
      </c>
      <c r="N183" s="31">
        <f>($I183*AB183)/100</f>
        <v>0</v>
      </c>
      <c r="O183" s="31"/>
      <c r="P183" s="27">
        <f t="shared" si="144"/>
        <v>0</v>
      </c>
      <c r="Q183" s="82">
        <f>P183/$AO$12*1000</f>
        <v>0</v>
      </c>
      <c r="R183" s="82">
        <f>(Q183*1000)/365</f>
        <v>0</v>
      </c>
      <c r="S183" s="25">
        <f>(+R183*(AD183/100)*AE183)/100</f>
        <v>0</v>
      </c>
      <c r="T183" s="77">
        <f>(+R183*(AD183/100)*AF183)/100</f>
        <v>0</v>
      </c>
      <c r="U183" s="78">
        <f>(+R183*(AD183/100)*AG183)/100</f>
        <v>0</v>
      </c>
      <c r="V183" s="84"/>
      <c r="W183" s="85">
        <v>100</v>
      </c>
      <c r="X183" s="85">
        <v>0</v>
      </c>
      <c r="Y183" s="85">
        <v>0</v>
      </c>
      <c r="Z183" s="85">
        <v>0</v>
      </c>
      <c r="AA183" s="218"/>
      <c r="AB183" s="85">
        <v>0</v>
      </c>
      <c r="AC183" s="123">
        <v>98.3</v>
      </c>
      <c r="AD183" s="116">
        <v>100</v>
      </c>
      <c r="AE183" s="119">
        <v>902</v>
      </c>
      <c r="AF183" s="119">
        <v>0</v>
      </c>
      <c r="AG183" s="119">
        <v>100</v>
      </c>
      <c r="AH183" s="134">
        <v>0</v>
      </c>
      <c r="AI183" s="134">
        <v>0</v>
      </c>
      <c r="AJ183" s="134">
        <v>0</v>
      </c>
      <c r="AK183" s="134">
        <v>0</v>
      </c>
      <c r="AL183" s="134">
        <v>0</v>
      </c>
      <c r="AM183" s="134">
        <v>0</v>
      </c>
      <c r="AN183" s="134"/>
      <c r="AO183" s="134"/>
    </row>
    <row r="184" spans="1:41" ht="14.15" customHeight="1">
      <c r="A184" s="181"/>
      <c r="B184" s="182"/>
      <c r="C184" s="183"/>
      <c r="D184" s="183"/>
      <c r="E184" s="183"/>
      <c r="F184" s="183"/>
      <c r="G184" s="183"/>
      <c r="H184" s="183"/>
      <c r="I184" s="183"/>
      <c r="J184" s="183"/>
      <c r="K184" s="183"/>
      <c r="L184" s="183"/>
      <c r="M184" s="183"/>
      <c r="N184" s="183"/>
      <c r="O184" s="183"/>
      <c r="P184" s="183"/>
      <c r="Q184" s="196"/>
      <c r="R184" s="196"/>
      <c r="S184" s="197"/>
      <c r="T184" s="198"/>
      <c r="U184" s="199"/>
      <c r="V184" s="200"/>
      <c r="W184" s="85"/>
      <c r="X184" s="85"/>
      <c r="Y184" s="85"/>
      <c r="Z184" s="85"/>
      <c r="AA184" s="218"/>
      <c r="AB184" s="85"/>
      <c r="AC184" s="219"/>
      <c r="AD184" s="116"/>
      <c r="AE184" s="116"/>
      <c r="AF184" s="116"/>
      <c r="AG184" s="116"/>
      <c r="AH184" s="134"/>
      <c r="AI184" s="134"/>
      <c r="AJ184" s="222"/>
      <c r="AK184" s="223"/>
      <c r="AL184" s="222"/>
      <c r="AM184" s="222"/>
      <c r="AN184" s="134"/>
      <c r="AO184" s="134"/>
    </row>
    <row r="185" spans="1:41" ht="14.15" customHeight="1">
      <c r="A185" s="3"/>
      <c r="B185" s="184" t="s">
        <v>389</v>
      </c>
      <c r="C185" s="185"/>
      <c r="D185" s="186"/>
      <c r="E185" s="186"/>
      <c r="F185" s="186"/>
      <c r="G185" s="186"/>
      <c r="H185" s="184"/>
      <c r="I185" s="186"/>
      <c r="J185" s="186"/>
      <c r="K185" s="186"/>
      <c r="L185" s="186"/>
      <c r="M185" s="186"/>
      <c r="N185" s="186"/>
      <c r="O185" s="186"/>
      <c r="P185" s="186"/>
      <c r="Q185" s="201"/>
      <c r="R185" s="201"/>
      <c r="S185" s="202"/>
      <c r="T185" s="201"/>
      <c r="U185" s="201"/>
      <c r="V185" s="203"/>
      <c r="W185" s="85"/>
      <c r="X185" s="85"/>
      <c r="Y185" s="85"/>
      <c r="Z185" s="85"/>
      <c r="AA185" s="210"/>
      <c r="AB185" s="85"/>
      <c r="AC185" s="219"/>
      <c r="AD185" s="116"/>
      <c r="AE185" s="116"/>
      <c r="AF185" s="116"/>
      <c r="AG185" s="116"/>
      <c r="AH185" s="134"/>
      <c r="AI185" s="134"/>
      <c r="AJ185" s="222"/>
      <c r="AK185" s="223"/>
      <c r="AL185" s="222"/>
      <c r="AM185" s="222"/>
      <c r="AN185" s="134"/>
      <c r="AO185" s="134"/>
    </row>
    <row r="186" spans="1:41" ht="14.15" customHeight="1">
      <c r="A186" s="3"/>
      <c r="B186" s="187"/>
      <c r="C186" s="185"/>
      <c r="D186" s="186"/>
      <c r="E186" s="186"/>
      <c r="F186" s="186"/>
      <c r="G186" s="186"/>
      <c r="H186" s="184"/>
      <c r="I186" s="186"/>
      <c r="J186" s="186"/>
      <c r="K186" s="186"/>
      <c r="L186" s="186"/>
      <c r="M186" s="186"/>
      <c r="N186" s="186"/>
      <c r="O186" s="186"/>
      <c r="P186" s="186"/>
      <c r="Q186" s="204"/>
      <c r="R186" s="204"/>
      <c r="S186" s="186"/>
      <c r="T186" s="204"/>
      <c r="U186" s="204"/>
      <c r="V186" s="203"/>
      <c r="W186" s="85"/>
      <c r="X186" s="85"/>
      <c r="Y186" s="85"/>
      <c r="Z186" s="85"/>
      <c r="AB186" s="85"/>
      <c r="AC186" s="219"/>
      <c r="AD186" s="116"/>
      <c r="AE186" s="116"/>
      <c r="AF186" s="116"/>
      <c r="AG186" s="116"/>
      <c r="AH186" s="134"/>
      <c r="AI186" s="134"/>
      <c r="AJ186" s="222"/>
      <c r="AK186" s="223"/>
      <c r="AL186" s="222"/>
      <c r="AM186" s="222"/>
      <c r="AN186" s="134"/>
      <c r="AO186" s="134"/>
    </row>
    <row r="187" spans="1:41" ht="14.15" customHeight="1">
      <c r="A187" s="3"/>
      <c r="B187" s="187"/>
      <c r="C187" s="185"/>
      <c r="D187" s="186"/>
      <c r="E187" s="186"/>
      <c r="F187" s="186"/>
      <c r="G187" s="186"/>
      <c r="H187" s="184"/>
      <c r="I187" s="186"/>
      <c r="J187" s="186"/>
      <c r="K187" s="186"/>
      <c r="L187" s="186"/>
      <c r="M187" s="186"/>
      <c r="N187" s="186"/>
      <c r="O187" s="186"/>
      <c r="P187" s="186"/>
      <c r="Q187" s="205" t="s">
        <v>390</v>
      </c>
      <c r="R187" s="205" t="s">
        <v>391</v>
      </c>
      <c r="S187" s="206">
        <f>SUM(S189:S191)</f>
        <v>2672.0182578936865</v>
      </c>
      <c r="T187" s="207">
        <f>SUM(T189:T191)</f>
        <v>73.01417969581793</v>
      </c>
      <c r="U187" s="207">
        <f>SUM(U189:U191)</f>
        <v>50.418980222576621</v>
      </c>
      <c r="V187" s="203"/>
      <c r="W187" s="85"/>
      <c r="X187" s="85"/>
      <c r="Y187" s="85"/>
      <c r="Z187" s="85"/>
      <c r="AB187" s="85"/>
      <c r="AC187" s="219"/>
      <c r="AD187" s="116"/>
      <c r="AE187" s="116"/>
      <c r="AF187" s="116"/>
      <c r="AG187" s="116"/>
      <c r="AH187" s="134"/>
      <c r="AI187" s="134"/>
      <c r="AJ187" s="222"/>
      <c r="AK187" s="223"/>
      <c r="AL187" s="222"/>
      <c r="AM187" s="134"/>
      <c r="AN187" s="134"/>
      <c r="AO187" s="134"/>
    </row>
    <row r="188" spans="1:41" ht="14.15" customHeight="1">
      <c r="A188" s="3"/>
      <c r="B188" s="187"/>
      <c r="C188" s="185"/>
      <c r="D188" s="186"/>
      <c r="E188" s="186"/>
      <c r="F188" s="186"/>
      <c r="G188" s="186"/>
      <c r="I188" s="186"/>
      <c r="J188" s="186"/>
      <c r="K188" s="186"/>
      <c r="L188" s="186"/>
      <c r="M188" s="186"/>
      <c r="N188" s="186"/>
      <c r="O188" s="186"/>
      <c r="P188" s="186"/>
      <c r="Q188" s="46"/>
      <c r="R188" s="46"/>
      <c r="S188" s="208"/>
      <c r="T188" s="207"/>
      <c r="U188" s="209"/>
      <c r="V188" s="203"/>
      <c r="W188" s="210"/>
      <c r="X188" s="210"/>
      <c r="Y188" s="210"/>
      <c r="Z188" s="210"/>
      <c r="AB188" s="210"/>
      <c r="AC188" s="220"/>
      <c r="AD188" s="116"/>
      <c r="AE188" s="116"/>
      <c r="AF188" s="116"/>
      <c r="AG188" s="116"/>
      <c r="AH188" s="134"/>
      <c r="AI188" s="134"/>
      <c r="AJ188" s="222"/>
      <c r="AK188" s="223"/>
      <c r="AL188" s="222"/>
      <c r="AM188" s="134"/>
      <c r="AN188" s="134"/>
      <c r="AO188" s="134"/>
    </row>
    <row r="189" spans="1:41" ht="14.15" customHeight="1">
      <c r="A189" s="3"/>
      <c r="B189" s="187"/>
      <c r="C189" s="185"/>
      <c r="D189" s="186"/>
      <c r="E189" s="186"/>
      <c r="F189" s="186"/>
      <c r="G189" s="186"/>
      <c r="H189" s="186"/>
      <c r="I189" s="186"/>
      <c r="J189" s="186"/>
      <c r="K189" s="186"/>
      <c r="L189" s="186"/>
      <c r="M189" s="186"/>
      <c r="N189" s="186"/>
      <c r="O189" s="186"/>
      <c r="P189" s="186"/>
      <c r="Q189" s="205" t="s">
        <v>392</v>
      </c>
      <c r="R189" s="205" t="s">
        <v>391</v>
      </c>
      <c r="S189" s="206">
        <f>S166+S79+S39+S30+S26+S20+S12+S157</f>
        <v>2339.3851767714136</v>
      </c>
      <c r="T189" s="207">
        <f>T166+T79+T39+T30+T26+T20+T12+T157</f>
        <v>45.40485095652155</v>
      </c>
      <c r="U189" s="207">
        <f>U166+U79+U39+U30+U26+U20+U12+U157</f>
        <v>26.969757939174826</v>
      </c>
      <c r="V189" s="211"/>
      <c r="AD189" s="116"/>
      <c r="AE189" s="116"/>
      <c r="AF189" s="116"/>
      <c r="AG189" s="116"/>
      <c r="AH189" s="134"/>
      <c r="AI189" s="134"/>
      <c r="AJ189" s="222"/>
      <c r="AK189" s="223"/>
      <c r="AL189" s="222"/>
      <c r="AM189" s="222"/>
      <c r="AN189" s="134"/>
      <c r="AO189" s="134"/>
    </row>
    <row r="190" spans="1:41" ht="14.15" customHeight="1">
      <c r="A190" s="3"/>
      <c r="B190" s="187"/>
      <c r="C190" s="185"/>
      <c r="D190" s="186"/>
      <c r="E190" s="186"/>
      <c r="F190" s="186"/>
      <c r="G190" s="186"/>
      <c r="H190" s="186"/>
      <c r="I190" s="186"/>
      <c r="J190" s="186"/>
      <c r="K190" s="186"/>
      <c r="L190" s="186"/>
      <c r="M190" s="186"/>
      <c r="N190" s="186"/>
      <c r="O190" s="186"/>
      <c r="P190" s="186"/>
      <c r="Q190" s="205"/>
      <c r="R190" s="205"/>
      <c r="S190" s="206"/>
      <c r="T190" s="207"/>
      <c r="U190" s="207"/>
      <c r="V190" s="211"/>
      <c r="AD190" s="116"/>
      <c r="AE190" s="116"/>
      <c r="AF190" s="116"/>
      <c r="AG190" s="116"/>
      <c r="AH190" s="134"/>
      <c r="AI190" s="134"/>
      <c r="AJ190" s="222"/>
      <c r="AK190" s="223"/>
      <c r="AL190" s="222"/>
      <c r="AM190" s="222"/>
      <c r="AN190" s="134"/>
      <c r="AO190" s="134"/>
    </row>
    <row r="191" spans="1:41" ht="14.15" customHeight="1">
      <c r="A191" s="3"/>
      <c r="B191" s="187"/>
      <c r="C191" s="185"/>
      <c r="D191" s="186"/>
      <c r="E191" s="186"/>
      <c r="F191" s="186"/>
      <c r="G191" s="186"/>
      <c r="H191" s="186"/>
      <c r="I191" s="186"/>
      <c r="J191" s="186"/>
      <c r="K191" s="186"/>
      <c r="L191" s="186"/>
      <c r="M191" s="186"/>
      <c r="N191" s="186"/>
      <c r="O191" s="186"/>
      <c r="P191" s="186"/>
      <c r="Q191" s="205" t="s">
        <v>393</v>
      </c>
      <c r="R191" s="205" t="s">
        <v>391</v>
      </c>
      <c r="S191" s="206">
        <f>S177+S134+S130+S124+S111-S157</f>
        <v>332.63308112227264</v>
      </c>
      <c r="T191" s="207">
        <f>T177+T134+T130+T124+T111-T157</f>
        <v>27.60932873929638</v>
      </c>
      <c r="U191" s="207">
        <f>U177+U134+U130+U124+U111-U157</f>
        <v>23.449222283401795</v>
      </c>
      <c r="V191" s="203"/>
      <c r="AD191" s="116"/>
      <c r="AE191" s="116"/>
      <c r="AF191" s="116"/>
      <c r="AG191" s="116"/>
      <c r="AH191" s="134"/>
      <c r="AI191" s="134"/>
      <c r="AJ191" s="222"/>
      <c r="AK191" s="223"/>
      <c r="AL191" s="222"/>
      <c r="AM191" s="134"/>
      <c r="AN191" s="134"/>
      <c r="AO191" s="134"/>
    </row>
    <row r="192" spans="1:41" ht="14.15" customHeight="1">
      <c r="A192" s="3"/>
      <c r="B192" s="187"/>
      <c r="C192" s="185"/>
      <c r="D192" s="186"/>
      <c r="E192" s="186"/>
      <c r="F192" s="186"/>
      <c r="G192" s="186"/>
      <c r="H192" s="186"/>
      <c r="I192" s="186"/>
      <c r="J192" s="186"/>
      <c r="K192" s="186"/>
      <c r="L192" s="186"/>
      <c r="M192" s="186"/>
      <c r="N192" s="186"/>
      <c r="O192" s="186"/>
      <c r="P192" s="186"/>
      <c r="Q192" s="204"/>
      <c r="R192" s="204"/>
      <c r="S192" s="186"/>
      <c r="T192" s="204"/>
      <c r="U192" s="204"/>
      <c r="AD192" s="116"/>
      <c r="AE192" s="116"/>
      <c r="AF192" s="116"/>
      <c r="AG192" s="116"/>
      <c r="AH192" s="134"/>
      <c r="AI192" s="134"/>
      <c r="AJ192" s="222"/>
      <c r="AK192" s="223"/>
      <c r="AL192" s="222"/>
      <c r="AM192" s="222"/>
      <c r="AN192" s="134"/>
      <c r="AO192" s="134"/>
    </row>
    <row r="193" spans="1:41" ht="14.15" customHeight="1">
      <c r="A193" s="3"/>
      <c r="B193" s="187"/>
      <c r="C193" s="185"/>
      <c r="D193" s="186"/>
      <c r="E193" s="186"/>
      <c r="F193" s="186"/>
      <c r="G193" s="186"/>
      <c r="H193" s="186"/>
      <c r="I193" s="186"/>
      <c r="J193" s="186"/>
      <c r="K193" s="186"/>
      <c r="L193" s="186"/>
      <c r="M193" s="186"/>
      <c r="N193" s="186"/>
      <c r="O193" s="186"/>
      <c r="P193" s="186"/>
      <c r="Q193" s="230"/>
      <c r="R193" s="204"/>
      <c r="S193" s="186"/>
      <c r="T193" s="204"/>
      <c r="U193" s="204"/>
      <c r="AD193" s="116"/>
      <c r="AE193" s="116"/>
      <c r="AF193" s="116"/>
      <c r="AG193" s="116"/>
      <c r="AH193" s="134"/>
      <c r="AI193" s="134"/>
      <c r="AJ193" s="222"/>
      <c r="AK193" s="223"/>
      <c r="AL193" s="222"/>
      <c r="AM193" s="134"/>
      <c r="AN193" s="134"/>
      <c r="AO193" s="134"/>
    </row>
    <row r="194" spans="1:41" ht="14.15" customHeight="1">
      <c r="A194" s="3"/>
      <c r="B194" s="187"/>
      <c r="C194" s="185"/>
      <c r="D194" s="224"/>
      <c r="E194" s="224"/>
      <c r="F194" s="186"/>
      <c r="G194" s="186"/>
      <c r="H194" s="186"/>
      <c r="I194" s="186"/>
      <c r="J194" s="186"/>
      <c r="K194" s="186"/>
      <c r="L194" s="186"/>
      <c r="M194" s="186"/>
      <c r="N194" s="186"/>
      <c r="O194" s="186"/>
      <c r="P194" s="186"/>
      <c r="Q194" s="204"/>
      <c r="R194" s="204"/>
      <c r="S194" s="186"/>
      <c r="T194" s="231"/>
      <c r="U194" s="204"/>
      <c r="AD194" s="116"/>
      <c r="AE194" s="116"/>
      <c r="AF194" s="116"/>
      <c r="AG194" s="116"/>
      <c r="AH194" s="134"/>
      <c r="AI194" s="134"/>
      <c r="AJ194" s="222"/>
      <c r="AK194" s="223"/>
      <c r="AL194" s="222"/>
      <c r="AM194" s="134"/>
      <c r="AN194" s="134"/>
      <c r="AO194" s="134"/>
    </row>
    <row r="195" spans="1:41" ht="14.15" customHeight="1">
      <c r="A195" s="3"/>
      <c r="B195" s="187"/>
      <c r="C195" s="185"/>
      <c r="D195" s="224"/>
      <c r="E195" s="224"/>
      <c r="F195" s="186"/>
      <c r="G195" s="186"/>
      <c r="H195" s="186"/>
      <c r="I195" s="186"/>
      <c r="J195" s="186"/>
      <c r="K195" s="186"/>
      <c r="L195" s="186"/>
      <c r="M195" s="186"/>
      <c r="N195" s="186"/>
      <c r="O195" s="186"/>
      <c r="P195" s="186"/>
      <c r="Q195" s="204"/>
      <c r="R195" s="204"/>
      <c r="S195" s="186"/>
      <c r="T195" s="231"/>
      <c r="U195" s="204"/>
      <c r="AD195" s="116"/>
      <c r="AE195" s="116"/>
      <c r="AF195" s="116"/>
      <c r="AG195" s="116"/>
      <c r="AH195" s="134"/>
      <c r="AI195" s="134"/>
      <c r="AJ195" s="222"/>
      <c r="AK195" s="223"/>
      <c r="AL195" s="222"/>
      <c r="AM195" s="134"/>
      <c r="AN195" s="134"/>
      <c r="AO195" s="134"/>
    </row>
    <row r="196" spans="1:41" ht="14.15" customHeight="1">
      <c r="A196" s="3"/>
      <c r="B196" s="187"/>
      <c r="C196" s="225"/>
      <c r="D196" s="224"/>
      <c r="E196" s="224"/>
      <c r="F196" s="186"/>
      <c r="G196" s="186"/>
      <c r="H196" s="186"/>
      <c r="I196" s="186"/>
      <c r="J196" s="186"/>
      <c r="K196" s="186"/>
      <c r="L196" s="186"/>
      <c r="M196" s="186"/>
      <c r="N196" s="186"/>
      <c r="O196" s="186"/>
      <c r="P196" s="186"/>
      <c r="Q196" s="204"/>
      <c r="R196" s="204"/>
      <c r="S196" s="186"/>
      <c r="T196" s="204"/>
      <c r="U196" s="204"/>
      <c r="AD196" s="116"/>
      <c r="AE196" s="116"/>
      <c r="AF196" s="116"/>
      <c r="AG196" s="116"/>
      <c r="AH196" s="134"/>
      <c r="AI196" s="134"/>
      <c r="AJ196" s="222"/>
      <c r="AK196" s="223"/>
      <c r="AL196" s="222"/>
      <c r="AM196" s="222"/>
      <c r="AN196" s="134"/>
      <c r="AO196" s="134"/>
    </row>
    <row r="197" spans="1:41" ht="14.15" customHeight="1">
      <c r="A197" s="3"/>
      <c r="B197" s="3"/>
      <c r="C197" s="2"/>
      <c r="D197" s="226"/>
      <c r="E197" s="224"/>
      <c r="F197" s="186"/>
      <c r="G197" s="186"/>
      <c r="H197" s="186"/>
      <c r="I197" s="186"/>
      <c r="J197" s="186"/>
      <c r="K197" s="186"/>
      <c r="L197" s="186"/>
      <c r="M197" s="186"/>
      <c r="N197" s="186"/>
      <c r="O197" s="186"/>
      <c r="P197" s="186"/>
      <c r="Q197" s="204"/>
      <c r="R197" s="204"/>
      <c r="S197" s="186"/>
      <c r="T197" s="204"/>
      <c r="U197" s="204"/>
      <c r="AD197" s="116"/>
      <c r="AE197" s="116"/>
      <c r="AF197" s="116"/>
      <c r="AG197" s="116"/>
      <c r="AH197" s="134"/>
      <c r="AI197" s="134"/>
      <c r="AJ197" s="222"/>
      <c r="AK197" s="223"/>
      <c r="AL197" s="223"/>
      <c r="AM197" s="223"/>
      <c r="AN197" s="134"/>
      <c r="AO197" s="134"/>
    </row>
    <row r="198" spans="1:41" ht="14.15" customHeight="1">
      <c r="C198" s="227"/>
      <c r="D198" s="228"/>
      <c r="E198" s="229"/>
      <c r="AD198" s="116"/>
      <c r="AE198" s="116"/>
      <c r="AF198" s="116"/>
      <c r="AG198" s="116"/>
      <c r="AH198" s="222"/>
      <c r="AI198" s="222"/>
      <c r="AJ198" s="222"/>
      <c r="AK198" s="223"/>
      <c r="AL198" s="222"/>
      <c r="AM198" s="232"/>
      <c r="AN198" s="134"/>
      <c r="AO198" s="134"/>
    </row>
    <row r="199" spans="1:41" ht="14.15" customHeight="1">
      <c r="C199" s="227"/>
      <c r="D199" s="227"/>
      <c r="E199" s="229"/>
      <c r="AD199" s="119"/>
      <c r="AE199" s="119"/>
      <c r="AF199" s="119"/>
      <c r="AG199" s="119"/>
      <c r="AH199" s="134"/>
      <c r="AI199" s="134"/>
      <c r="AJ199" s="134"/>
      <c r="AK199" s="134"/>
      <c r="AL199" s="134"/>
      <c r="AM199" s="134"/>
      <c r="AN199" s="134"/>
      <c r="AO199" s="134"/>
    </row>
    <row r="200" spans="1:41" ht="14.15" customHeight="1">
      <c r="AD200" s="116"/>
      <c r="AE200" s="116"/>
      <c r="AF200" s="116"/>
      <c r="AG200" s="116"/>
    </row>
  </sheetData>
  <mergeCells count="44">
    <mergeCell ref="W4:AC4"/>
    <mergeCell ref="C5:D5"/>
    <mergeCell ref="J5:P5"/>
    <mergeCell ref="T1:U1"/>
    <mergeCell ref="A2:U2"/>
    <mergeCell ref="A3:U3"/>
    <mergeCell ref="H4:J4"/>
    <mergeCell ref="A5:B7"/>
    <mergeCell ref="Q5:U5"/>
    <mergeCell ref="X5:AC5"/>
    <mergeCell ref="L7:M7"/>
    <mergeCell ref="C6:D6"/>
    <mergeCell ref="L6:M6"/>
    <mergeCell ref="X6:X7"/>
    <mergeCell ref="AD9:AM9"/>
    <mergeCell ref="A11:B11"/>
    <mergeCell ref="E5:E6"/>
    <mergeCell ref="F5:F7"/>
    <mergeCell ref="F8:F10"/>
    <mergeCell ref="H5:H7"/>
    <mergeCell ref="H8:H10"/>
    <mergeCell ref="J6:J7"/>
    <mergeCell ref="J8:J10"/>
    <mergeCell ref="K6:K7"/>
    <mergeCell ref="K8:K10"/>
    <mergeCell ref="L8:L9"/>
    <mergeCell ref="N6:N7"/>
    <mergeCell ref="N8:N10"/>
    <mergeCell ref="A8:B9"/>
    <mergeCell ref="Y8:Y10"/>
    <mergeCell ref="X8:X10"/>
    <mergeCell ref="Q6:U6"/>
    <mergeCell ref="O6:O7"/>
    <mergeCell ref="AC8:AC10"/>
    <mergeCell ref="O8:O10"/>
    <mergeCell ref="P8:P10"/>
    <mergeCell ref="Q7:Q8"/>
    <mergeCell ref="Q9:Q10"/>
    <mergeCell ref="Z8:Z9"/>
    <mergeCell ref="AB6:AB7"/>
    <mergeCell ref="AB8:AB10"/>
    <mergeCell ref="Z7:AA7"/>
    <mergeCell ref="Z6:AA6"/>
    <mergeCell ref="Y6:Y7"/>
  </mergeCells>
  <printOptions horizontalCentered="1"/>
  <pageMargins left="0.70763888888888904" right="0.70763888888888904" top="0.74791666666666701" bottom="0.74791666666666701" header="0.31388888888888899" footer="0.31388888888888899"/>
  <pageSetup paperSize="9" scale="90" firstPageNumber="58" fitToHeight="0" pageOrder="overThenDown" orientation="portrait" useFirstPageNumber="1" horizontalDpi="360" verticalDpi="360" r:id="rId1"/>
  <headerFooter>
    <oddFooter>&amp;LNeraca Bahan Makanan  2016-2018&amp;C&amp;P</oddFooter>
  </headerFooter>
  <rowBreaks count="1" manualBreakCount="1">
    <brk id="107" max="20" man="1"/>
  </rowBreaks>
  <colBreaks count="1" manualBreakCount="1">
    <brk id="9" max="196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P41"/>
  <sheetViews>
    <sheetView tabSelected="1" zoomScale="65" zoomScaleNormal="130" workbookViewId="0">
      <selection activeCell="P15" sqref="P15"/>
    </sheetView>
  </sheetViews>
  <sheetFormatPr defaultColWidth="9" defaultRowHeight="12.5"/>
  <cols>
    <col min="1" max="1" width="4.26953125" style="1" customWidth="1"/>
    <col min="2" max="2" width="23.26953125" style="1" customWidth="1"/>
    <col min="3" max="5" width="9.26953125" style="1" bestFit="1" customWidth="1"/>
    <col min="6" max="6" width="10.26953125" style="1" customWidth="1"/>
    <col min="7" max="7" width="11.26953125" style="1" customWidth="1"/>
    <col min="8" max="8" width="12.1796875" style="1" customWidth="1"/>
    <col min="9" max="9" width="7.81640625" style="1" customWidth="1"/>
    <col min="10" max="11" width="9.1796875" style="1"/>
    <col min="12" max="12" width="27.1796875" style="1" customWidth="1"/>
    <col min="13" max="13" width="17.1796875" style="1" customWidth="1"/>
    <col min="14" max="14" width="16.1796875" style="1" customWidth="1"/>
    <col min="15" max="15" width="15.54296875" style="1" customWidth="1"/>
    <col min="16" max="256" width="9.1796875" style="1"/>
    <col min="257" max="257" width="4.26953125" style="1" customWidth="1"/>
    <col min="258" max="258" width="17.26953125" style="1" customWidth="1"/>
    <col min="259" max="264" width="9.1796875" style="1"/>
    <col min="265" max="265" width="7.81640625" style="1" customWidth="1"/>
    <col min="266" max="267" width="9.1796875" style="1"/>
    <col min="268" max="268" width="25" style="1" customWidth="1"/>
    <col min="269" max="269" width="10.1796875" style="1" customWidth="1"/>
    <col min="270" max="270" width="11" style="1" customWidth="1"/>
    <col min="271" max="271" width="12.7265625" style="1" customWidth="1"/>
    <col min="272" max="512" width="9.1796875" style="1"/>
    <col min="513" max="513" width="4.26953125" style="1" customWidth="1"/>
    <col min="514" max="514" width="17.26953125" style="1" customWidth="1"/>
    <col min="515" max="520" width="9.1796875" style="1"/>
    <col min="521" max="521" width="7.81640625" style="1" customWidth="1"/>
    <col min="522" max="523" width="9.1796875" style="1"/>
    <col min="524" max="524" width="25" style="1" customWidth="1"/>
    <col min="525" max="525" width="10.1796875" style="1" customWidth="1"/>
    <col min="526" max="526" width="11" style="1" customWidth="1"/>
    <col min="527" max="527" width="12.7265625" style="1" customWidth="1"/>
    <col min="528" max="768" width="9.1796875" style="1"/>
    <col min="769" max="769" width="4.26953125" style="1" customWidth="1"/>
    <col min="770" max="770" width="17.26953125" style="1" customWidth="1"/>
    <col min="771" max="776" width="9.1796875" style="1"/>
    <col min="777" max="777" width="7.81640625" style="1" customWidth="1"/>
    <col min="778" max="779" width="9.1796875" style="1"/>
    <col min="780" max="780" width="25" style="1" customWidth="1"/>
    <col min="781" max="781" width="10.1796875" style="1" customWidth="1"/>
    <col min="782" max="782" width="11" style="1" customWidth="1"/>
    <col min="783" max="783" width="12.7265625" style="1" customWidth="1"/>
    <col min="784" max="1024" width="9.1796875" style="1"/>
    <col min="1025" max="1025" width="4.26953125" style="1" customWidth="1"/>
    <col min="1026" max="1026" width="17.26953125" style="1" customWidth="1"/>
    <col min="1027" max="1032" width="9.1796875" style="1"/>
    <col min="1033" max="1033" width="7.81640625" style="1" customWidth="1"/>
    <col min="1034" max="1035" width="9.1796875" style="1"/>
    <col min="1036" max="1036" width="25" style="1" customWidth="1"/>
    <col min="1037" max="1037" width="10.1796875" style="1" customWidth="1"/>
    <col min="1038" max="1038" width="11" style="1" customWidth="1"/>
    <col min="1039" max="1039" width="12.7265625" style="1" customWidth="1"/>
    <col min="1040" max="1280" width="9.1796875" style="1"/>
    <col min="1281" max="1281" width="4.26953125" style="1" customWidth="1"/>
    <col min="1282" max="1282" width="17.26953125" style="1" customWidth="1"/>
    <col min="1283" max="1288" width="9.1796875" style="1"/>
    <col min="1289" max="1289" width="7.81640625" style="1" customWidth="1"/>
    <col min="1290" max="1291" width="9.1796875" style="1"/>
    <col min="1292" max="1292" width="25" style="1" customWidth="1"/>
    <col min="1293" max="1293" width="10.1796875" style="1" customWidth="1"/>
    <col min="1294" max="1294" width="11" style="1" customWidth="1"/>
    <col min="1295" max="1295" width="12.7265625" style="1" customWidth="1"/>
    <col min="1296" max="1536" width="9.1796875" style="1"/>
    <col min="1537" max="1537" width="4.26953125" style="1" customWidth="1"/>
    <col min="1538" max="1538" width="17.26953125" style="1" customWidth="1"/>
    <col min="1539" max="1544" width="9.1796875" style="1"/>
    <col min="1545" max="1545" width="7.81640625" style="1" customWidth="1"/>
    <col min="1546" max="1547" width="9.1796875" style="1"/>
    <col min="1548" max="1548" width="25" style="1" customWidth="1"/>
    <col min="1549" max="1549" width="10.1796875" style="1" customWidth="1"/>
    <col min="1550" max="1550" width="11" style="1" customWidth="1"/>
    <col min="1551" max="1551" width="12.7265625" style="1" customWidth="1"/>
    <col min="1552" max="1792" width="9.1796875" style="1"/>
    <col min="1793" max="1793" width="4.26953125" style="1" customWidth="1"/>
    <col min="1794" max="1794" width="17.26953125" style="1" customWidth="1"/>
    <col min="1795" max="1800" width="9.1796875" style="1"/>
    <col min="1801" max="1801" width="7.81640625" style="1" customWidth="1"/>
    <col min="1802" max="1803" width="9.1796875" style="1"/>
    <col min="1804" max="1804" width="25" style="1" customWidth="1"/>
    <col min="1805" max="1805" width="10.1796875" style="1" customWidth="1"/>
    <col min="1806" max="1806" width="11" style="1" customWidth="1"/>
    <col min="1807" max="1807" width="12.7265625" style="1" customWidth="1"/>
    <col min="1808" max="2048" width="9.1796875" style="1"/>
    <col min="2049" max="2049" width="4.26953125" style="1" customWidth="1"/>
    <col min="2050" max="2050" width="17.26953125" style="1" customWidth="1"/>
    <col min="2051" max="2056" width="9.1796875" style="1"/>
    <col min="2057" max="2057" width="7.81640625" style="1" customWidth="1"/>
    <col min="2058" max="2059" width="9.1796875" style="1"/>
    <col min="2060" max="2060" width="25" style="1" customWidth="1"/>
    <col min="2061" max="2061" width="10.1796875" style="1" customWidth="1"/>
    <col min="2062" max="2062" width="11" style="1" customWidth="1"/>
    <col min="2063" max="2063" width="12.7265625" style="1" customWidth="1"/>
    <col min="2064" max="2304" width="9.1796875" style="1"/>
    <col min="2305" max="2305" width="4.26953125" style="1" customWidth="1"/>
    <col min="2306" max="2306" width="17.26953125" style="1" customWidth="1"/>
    <col min="2307" max="2312" width="9.1796875" style="1"/>
    <col min="2313" max="2313" width="7.81640625" style="1" customWidth="1"/>
    <col min="2314" max="2315" width="9.1796875" style="1"/>
    <col min="2316" max="2316" width="25" style="1" customWidth="1"/>
    <col min="2317" max="2317" width="10.1796875" style="1" customWidth="1"/>
    <col min="2318" max="2318" width="11" style="1" customWidth="1"/>
    <col min="2319" max="2319" width="12.7265625" style="1" customWidth="1"/>
    <col min="2320" max="2560" width="9.1796875" style="1"/>
    <col min="2561" max="2561" width="4.26953125" style="1" customWidth="1"/>
    <col min="2562" max="2562" width="17.26953125" style="1" customWidth="1"/>
    <col min="2563" max="2568" width="9.1796875" style="1"/>
    <col min="2569" max="2569" width="7.81640625" style="1" customWidth="1"/>
    <col min="2570" max="2571" width="9.1796875" style="1"/>
    <col min="2572" max="2572" width="25" style="1" customWidth="1"/>
    <col min="2573" max="2573" width="10.1796875" style="1" customWidth="1"/>
    <col min="2574" max="2574" width="11" style="1" customWidth="1"/>
    <col min="2575" max="2575" width="12.7265625" style="1" customWidth="1"/>
    <col min="2576" max="2816" width="9.1796875" style="1"/>
    <col min="2817" max="2817" width="4.26953125" style="1" customWidth="1"/>
    <col min="2818" max="2818" width="17.26953125" style="1" customWidth="1"/>
    <col min="2819" max="2824" width="9.1796875" style="1"/>
    <col min="2825" max="2825" width="7.81640625" style="1" customWidth="1"/>
    <col min="2826" max="2827" width="9.1796875" style="1"/>
    <col min="2828" max="2828" width="25" style="1" customWidth="1"/>
    <col min="2829" max="2829" width="10.1796875" style="1" customWidth="1"/>
    <col min="2830" max="2830" width="11" style="1" customWidth="1"/>
    <col min="2831" max="2831" width="12.7265625" style="1" customWidth="1"/>
    <col min="2832" max="3072" width="9.1796875" style="1"/>
    <col min="3073" max="3073" width="4.26953125" style="1" customWidth="1"/>
    <col min="3074" max="3074" width="17.26953125" style="1" customWidth="1"/>
    <col min="3075" max="3080" width="9.1796875" style="1"/>
    <col min="3081" max="3081" width="7.81640625" style="1" customWidth="1"/>
    <col min="3082" max="3083" width="9.1796875" style="1"/>
    <col min="3084" max="3084" width="25" style="1" customWidth="1"/>
    <col min="3085" max="3085" width="10.1796875" style="1" customWidth="1"/>
    <col min="3086" max="3086" width="11" style="1" customWidth="1"/>
    <col min="3087" max="3087" width="12.7265625" style="1" customWidth="1"/>
    <col min="3088" max="3328" width="9.1796875" style="1"/>
    <col min="3329" max="3329" width="4.26953125" style="1" customWidth="1"/>
    <col min="3330" max="3330" width="17.26953125" style="1" customWidth="1"/>
    <col min="3331" max="3336" width="9.1796875" style="1"/>
    <col min="3337" max="3337" width="7.81640625" style="1" customWidth="1"/>
    <col min="3338" max="3339" width="9.1796875" style="1"/>
    <col min="3340" max="3340" width="25" style="1" customWidth="1"/>
    <col min="3341" max="3341" width="10.1796875" style="1" customWidth="1"/>
    <col min="3342" max="3342" width="11" style="1" customWidth="1"/>
    <col min="3343" max="3343" width="12.7265625" style="1" customWidth="1"/>
    <col min="3344" max="3584" width="9.1796875" style="1"/>
    <col min="3585" max="3585" width="4.26953125" style="1" customWidth="1"/>
    <col min="3586" max="3586" width="17.26953125" style="1" customWidth="1"/>
    <col min="3587" max="3592" width="9.1796875" style="1"/>
    <col min="3593" max="3593" width="7.81640625" style="1" customWidth="1"/>
    <col min="3594" max="3595" width="9.1796875" style="1"/>
    <col min="3596" max="3596" width="25" style="1" customWidth="1"/>
    <col min="3597" max="3597" width="10.1796875" style="1" customWidth="1"/>
    <col min="3598" max="3598" width="11" style="1" customWidth="1"/>
    <col min="3599" max="3599" width="12.7265625" style="1" customWidth="1"/>
    <col min="3600" max="3840" width="9.1796875" style="1"/>
    <col min="3841" max="3841" width="4.26953125" style="1" customWidth="1"/>
    <col min="3842" max="3842" width="17.26953125" style="1" customWidth="1"/>
    <col min="3843" max="3848" width="9.1796875" style="1"/>
    <col min="3849" max="3849" width="7.81640625" style="1" customWidth="1"/>
    <col min="3850" max="3851" width="9.1796875" style="1"/>
    <col min="3852" max="3852" width="25" style="1" customWidth="1"/>
    <col min="3853" max="3853" width="10.1796875" style="1" customWidth="1"/>
    <col min="3854" max="3854" width="11" style="1" customWidth="1"/>
    <col min="3855" max="3855" width="12.7265625" style="1" customWidth="1"/>
    <col min="3856" max="4096" width="9.1796875" style="1"/>
    <col min="4097" max="4097" width="4.26953125" style="1" customWidth="1"/>
    <col min="4098" max="4098" width="17.26953125" style="1" customWidth="1"/>
    <col min="4099" max="4104" width="9.1796875" style="1"/>
    <col min="4105" max="4105" width="7.81640625" style="1" customWidth="1"/>
    <col min="4106" max="4107" width="9.1796875" style="1"/>
    <col min="4108" max="4108" width="25" style="1" customWidth="1"/>
    <col min="4109" max="4109" width="10.1796875" style="1" customWidth="1"/>
    <col min="4110" max="4110" width="11" style="1" customWidth="1"/>
    <col min="4111" max="4111" width="12.7265625" style="1" customWidth="1"/>
    <col min="4112" max="4352" width="9.1796875" style="1"/>
    <col min="4353" max="4353" width="4.26953125" style="1" customWidth="1"/>
    <col min="4354" max="4354" width="17.26953125" style="1" customWidth="1"/>
    <col min="4355" max="4360" width="9.1796875" style="1"/>
    <col min="4361" max="4361" width="7.81640625" style="1" customWidth="1"/>
    <col min="4362" max="4363" width="9.1796875" style="1"/>
    <col min="4364" max="4364" width="25" style="1" customWidth="1"/>
    <col min="4365" max="4365" width="10.1796875" style="1" customWidth="1"/>
    <col min="4366" max="4366" width="11" style="1" customWidth="1"/>
    <col min="4367" max="4367" width="12.7265625" style="1" customWidth="1"/>
    <col min="4368" max="4608" width="9.1796875" style="1"/>
    <col min="4609" max="4609" width="4.26953125" style="1" customWidth="1"/>
    <col min="4610" max="4610" width="17.26953125" style="1" customWidth="1"/>
    <col min="4611" max="4616" width="9.1796875" style="1"/>
    <col min="4617" max="4617" width="7.81640625" style="1" customWidth="1"/>
    <col min="4618" max="4619" width="9.1796875" style="1"/>
    <col min="4620" max="4620" width="25" style="1" customWidth="1"/>
    <col min="4621" max="4621" width="10.1796875" style="1" customWidth="1"/>
    <col min="4622" max="4622" width="11" style="1" customWidth="1"/>
    <col min="4623" max="4623" width="12.7265625" style="1" customWidth="1"/>
    <col min="4624" max="4864" width="9.1796875" style="1"/>
    <col min="4865" max="4865" width="4.26953125" style="1" customWidth="1"/>
    <col min="4866" max="4866" width="17.26953125" style="1" customWidth="1"/>
    <col min="4867" max="4872" width="9.1796875" style="1"/>
    <col min="4873" max="4873" width="7.81640625" style="1" customWidth="1"/>
    <col min="4874" max="4875" width="9.1796875" style="1"/>
    <col min="4876" max="4876" width="25" style="1" customWidth="1"/>
    <col min="4877" max="4877" width="10.1796875" style="1" customWidth="1"/>
    <col min="4878" max="4878" width="11" style="1" customWidth="1"/>
    <col min="4879" max="4879" width="12.7265625" style="1" customWidth="1"/>
    <col min="4880" max="5120" width="9.1796875" style="1"/>
    <col min="5121" max="5121" width="4.26953125" style="1" customWidth="1"/>
    <col min="5122" max="5122" width="17.26953125" style="1" customWidth="1"/>
    <col min="5123" max="5128" width="9.1796875" style="1"/>
    <col min="5129" max="5129" width="7.81640625" style="1" customWidth="1"/>
    <col min="5130" max="5131" width="9.1796875" style="1"/>
    <col min="5132" max="5132" width="25" style="1" customWidth="1"/>
    <col min="5133" max="5133" width="10.1796875" style="1" customWidth="1"/>
    <col min="5134" max="5134" width="11" style="1" customWidth="1"/>
    <col min="5135" max="5135" width="12.7265625" style="1" customWidth="1"/>
    <col min="5136" max="5376" width="9.1796875" style="1"/>
    <col min="5377" max="5377" width="4.26953125" style="1" customWidth="1"/>
    <col min="5378" max="5378" width="17.26953125" style="1" customWidth="1"/>
    <col min="5379" max="5384" width="9.1796875" style="1"/>
    <col min="5385" max="5385" width="7.81640625" style="1" customWidth="1"/>
    <col min="5386" max="5387" width="9.1796875" style="1"/>
    <col min="5388" max="5388" width="25" style="1" customWidth="1"/>
    <col min="5389" max="5389" width="10.1796875" style="1" customWidth="1"/>
    <col min="5390" max="5390" width="11" style="1" customWidth="1"/>
    <col min="5391" max="5391" width="12.7265625" style="1" customWidth="1"/>
    <col min="5392" max="5632" width="9.1796875" style="1"/>
    <col min="5633" max="5633" width="4.26953125" style="1" customWidth="1"/>
    <col min="5634" max="5634" width="17.26953125" style="1" customWidth="1"/>
    <col min="5635" max="5640" width="9.1796875" style="1"/>
    <col min="5641" max="5641" width="7.81640625" style="1" customWidth="1"/>
    <col min="5642" max="5643" width="9.1796875" style="1"/>
    <col min="5644" max="5644" width="25" style="1" customWidth="1"/>
    <col min="5645" max="5645" width="10.1796875" style="1" customWidth="1"/>
    <col min="5646" max="5646" width="11" style="1" customWidth="1"/>
    <col min="5647" max="5647" width="12.7265625" style="1" customWidth="1"/>
    <col min="5648" max="5888" width="9.1796875" style="1"/>
    <col min="5889" max="5889" width="4.26953125" style="1" customWidth="1"/>
    <col min="5890" max="5890" width="17.26953125" style="1" customWidth="1"/>
    <col min="5891" max="5896" width="9.1796875" style="1"/>
    <col min="5897" max="5897" width="7.81640625" style="1" customWidth="1"/>
    <col min="5898" max="5899" width="9.1796875" style="1"/>
    <col min="5900" max="5900" width="25" style="1" customWidth="1"/>
    <col min="5901" max="5901" width="10.1796875" style="1" customWidth="1"/>
    <col min="5902" max="5902" width="11" style="1" customWidth="1"/>
    <col min="5903" max="5903" width="12.7265625" style="1" customWidth="1"/>
    <col min="5904" max="6144" width="9.1796875" style="1"/>
    <col min="6145" max="6145" width="4.26953125" style="1" customWidth="1"/>
    <col min="6146" max="6146" width="17.26953125" style="1" customWidth="1"/>
    <col min="6147" max="6152" width="9.1796875" style="1"/>
    <col min="6153" max="6153" width="7.81640625" style="1" customWidth="1"/>
    <col min="6154" max="6155" width="9.1796875" style="1"/>
    <col min="6156" max="6156" width="25" style="1" customWidth="1"/>
    <col min="6157" max="6157" width="10.1796875" style="1" customWidth="1"/>
    <col min="6158" max="6158" width="11" style="1" customWidth="1"/>
    <col min="6159" max="6159" width="12.7265625" style="1" customWidth="1"/>
    <col min="6160" max="6400" width="9.1796875" style="1"/>
    <col min="6401" max="6401" width="4.26953125" style="1" customWidth="1"/>
    <col min="6402" max="6402" width="17.26953125" style="1" customWidth="1"/>
    <col min="6403" max="6408" width="9.1796875" style="1"/>
    <col min="6409" max="6409" width="7.81640625" style="1" customWidth="1"/>
    <col min="6410" max="6411" width="9.1796875" style="1"/>
    <col min="6412" max="6412" width="25" style="1" customWidth="1"/>
    <col min="6413" max="6413" width="10.1796875" style="1" customWidth="1"/>
    <col min="6414" max="6414" width="11" style="1" customWidth="1"/>
    <col min="6415" max="6415" width="12.7265625" style="1" customWidth="1"/>
    <col min="6416" max="6656" width="9.1796875" style="1"/>
    <col min="6657" max="6657" width="4.26953125" style="1" customWidth="1"/>
    <col min="6658" max="6658" width="17.26953125" style="1" customWidth="1"/>
    <col min="6659" max="6664" width="9.1796875" style="1"/>
    <col min="6665" max="6665" width="7.81640625" style="1" customWidth="1"/>
    <col min="6666" max="6667" width="9.1796875" style="1"/>
    <col min="6668" max="6668" width="25" style="1" customWidth="1"/>
    <col min="6669" max="6669" width="10.1796875" style="1" customWidth="1"/>
    <col min="6670" max="6670" width="11" style="1" customWidth="1"/>
    <col min="6671" max="6671" width="12.7265625" style="1" customWidth="1"/>
    <col min="6672" max="6912" width="9.1796875" style="1"/>
    <col min="6913" max="6913" width="4.26953125" style="1" customWidth="1"/>
    <col min="6914" max="6914" width="17.26953125" style="1" customWidth="1"/>
    <col min="6915" max="6920" width="9.1796875" style="1"/>
    <col min="6921" max="6921" width="7.81640625" style="1" customWidth="1"/>
    <col min="6922" max="6923" width="9.1796875" style="1"/>
    <col min="6924" max="6924" width="25" style="1" customWidth="1"/>
    <col min="6925" max="6925" width="10.1796875" style="1" customWidth="1"/>
    <col min="6926" max="6926" width="11" style="1" customWidth="1"/>
    <col min="6927" max="6927" width="12.7265625" style="1" customWidth="1"/>
    <col min="6928" max="7168" width="9.1796875" style="1"/>
    <col min="7169" max="7169" width="4.26953125" style="1" customWidth="1"/>
    <col min="7170" max="7170" width="17.26953125" style="1" customWidth="1"/>
    <col min="7171" max="7176" width="9.1796875" style="1"/>
    <col min="7177" max="7177" width="7.81640625" style="1" customWidth="1"/>
    <col min="7178" max="7179" width="9.1796875" style="1"/>
    <col min="7180" max="7180" width="25" style="1" customWidth="1"/>
    <col min="7181" max="7181" width="10.1796875" style="1" customWidth="1"/>
    <col min="7182" max="7182" width="11" style="1" customWidth="1"/>
    <col min="7183" max="7183" width="12.7265625" style="1" customWidth="1"/>
    <col min="7184" max="7424" width="9.1796875" style="1"/>
    <col min="7425" max="7425" width="4.26953125" style="1" customWidth="1"/>
    <col min="7426" max="7426" width="17.26953125" style="1" customWidth="1"/>
    <col min="7427" max="7432" width="9.1796875" style="1"/>
    <col min="7433" max="7433" width="7.81640625" style="1" customWidth="1"/>
    <col min="7434" max="7435" width="9.1796875" style="1"/>
    <col min="7436" max="7436" width="25" style="1" customWidth="1"/>
    <col min="7437" max="7437" width="10.1796875" style="1" customWidth="1"/>
    <col min="7438" max="7438" width="11" style="1" customWidth="1"/>
    <col min="7439" max="7439" width="12.7265625" style="1" customWidth="1"/>
    <col min="7440" max="7680" width="9.1796875" style="1"/>
    <col min="7681" max="7681" width="4.26953125" style="1" customWidth="1"/>
    <col min="7682" max="7682" width="17.26953125" style="1" customWidth="1"/>
    <col min="7683" max="7688" width="9.1796875" style="1"/>
    <col min="7689" max="7689" width="7.81640625" style="1" customWidth="1"/>
    <col min="7690" max="7691" width="9.1796875" style="1"/>
    <col min="7692" max="7692" width="25" style="1" customWidth="1"/>
    <col min="7693" max="7693" width="10.1796875" style="1" customWidth="1"/>
    <col min="7694" max="7694" width="11" style="1" customWidth="1"/>
    <col min="7695" max="7695" width="12.7265625" style="1" customWidth="1"/>
    <col min="7696" max="7936" width="9.1796875" style="1"/>
    <col min="7937" max="7937" width="4.26953125" style="1" customWidth="1"/>
    <col min="7938" max="7938" width="17.26953125" style="1" customWidth="1"/>
    <col min="7939" max="7944" width="9.1796875" style="1"/>
    <col min="7945" max="7945" width="7.81640625" style="1" customWidth="1"/>
    <col min="7946" max="7947" width="9.1796875" style="1"/>
    <col min="7948" max="7948" width="25" style="1" customWidth="1"/>
    <col min="7949" max="7949" width="10.1796875" style="1" customWidth="1"/>
    <col min="7950" max="7950" width="11" style="1" customWidth="1"/>
    <col min="7951" max="7951" width="12.7265625" style="1" customWidth="1"/>
    <col min="7952" max="8192" width="9.1796875" style="1"/>
    <col min="8193" max="8193" width="4.26953125" style="1" customWidth="1"/>
    <col min="8194" max="8194" width="17.26953125" style="1" customWidth="1"/>
    <col min="8195" max="8200" width="9.1796875" style="1"/>
    <col min="8201" max="8201" width="7.81640625" style="1" customWidth="1"/>
    <col min="8202" max="8203" width="9.1796875" style="1"/>
    <col min="8204" max="8204" width="25" style="1" customWidth="1"/>
    <col min="8205" max="8205" width="10.1796875" style="1" customWidth="1"/>
    <col min="8206" max="8206" width="11" style="1" customWidth="1"/>
    <col min="8207" max="8207" width="12.7265625" style="1" customWidth="1"/>
    <col min="8208" max="8448" width="9.1796875" style="1"/>
    <col min="8449" max="8449" width="4.26953125" style="1" customWidth="1"/>
    <col min="8450" max="8450" width="17.26953125" style="1" customWidth="1"/>
    <col min="8451" max="8456" width="9.1796875" style="1"/>
    <col min="8457" max="8457" width="7.81640625" style="1" customWidth="1"/>
    <col min="8458" max="8459" width="9.1796875" style="1"/>
    <col min="8460" max="8460" width="25" style="1" customWidth="1"/>
    <col min="8461" max="8461" width="10.1796875" style="1" customWidth="1"/>
    <col min="8462" max="8462" width="11" style="1" customWidth="1"/>
    <col min="8463" max="8463" width="12.7265625" style="1" customWidth="1"/>
    <col min="8464" max="8704" width="9.1796875" style="1"/>
    <col min="8705" max="8705" width="4.26953125" style="1" customWidth="1"/>
    <col min="8706" max="8706" width="17.26953125" style="1" customWidth="1"/>
    <col min="8707" max="8712" width="9.1796875" style="1"/>
    <col min="8713" max="8713" width="7.81640625" style="1" customWidth="1"/>
    <col min="8714" max="8715" width="9.1796875" style="1"/>
    <col min="8716" max="8716" width="25" style="1" customWidth="1"/>
    <col min="8717" max="8717" width="10.1796875" style="1" customWidth="1"/>
    <col min="8718" max="8718" width="11" style="1" customWidth="1"/>
    <col min="8719" max="8719" width="12.7265625" style="1" customWidth="1"/>
    <col min="8720" max="8960" width="9.1796875" style="1"/>
    <col min="8961" max="8961" width="4.26953125" style="1" customWidth="1"/>
    <col min="8962" max="8962" width="17.26953125" style="1" customWidth="1"/>
    <col min="8963" max="8968" width="9.1796875" style="1"/>
    <col min="8969" max="8969" width="7.81640625" style="1" customWidth="1"/>
    <col min="8970" max="8971" width="9.1796875" style="1"/>
    <col min="8972" max="8972" width="25" style="1" customWidth="1"/>
    <col min="8973" max="8973" width="10.1796875" style="1" customWidth="1"/>
    <col min="8974" max="8974" width="11" style="1" customWidth="1"/>
    <col min="8975" max="8975" width="12.7265625" style="1" customWidth="1"/>
    <col min="8976" max="9216" width="9.1796875" style="1"/>
    <col min="9217" max="9217" width="4.26953125" style="1" customWidth="1"/>
    <col min="9218" max="9218" width="17.26953125" style="1" customWidth="1"/>
    <col min="9219" max="9224" width="9.1796875" style="1"/>
    <col min="9225" max="9225" width="7.81640625" style="1" customWidth="1"/>
    <col min="9226" max="9227" width="9.1796875" style="1"/>
    <col min="9228" max="9228" width="25" style="1" customWidth="1"/>
    <col min="9229" max="9229" width="10.1796875" style="1" customWidth="1"/>
    <col min="9230" max="9230" width="11" style="1" customWidth="1"/>
    <col min="9231" max="9231" width="12.7265625" style="1" customWidth="1"/>
    <col min="9232" max="9472" width="9.1796875" style="1"/>
    <col min="9473" max="9473" width="4.26953125" style="1" customWidth="1"/>
    <col min="9474" max="9474" width="17.26953125" style="1" customWidth="1"/>
    <col min="9475" max="9480" width="9.1796875" style="1"/>
    <col min="9481" max="9481" width="7.81640625" style="1" customWidth="1"/>
    <col min="9482" max="9483" width="9.1796875" style="1"/>
    <col min="9484" max="9484" width="25" style="1" customWidth="1"/>
    <col min="9485" max="9485" width="10.1796875" style="1" customWidth="1"/>
    <col min="9486" max="9486" width="11" style="1" customWidth="1"/>
    <col min="9487" max="9487" width="12.7265625" style="1" customWidth="1"/>
    <col min="9488" max="9728" width="9.1796875" style="1"/>
    <col min="9729" max="9729" width="4.26953125" style="1" customWidth="1"/>
    <col min="9730" max="9730" width="17.26953125" style="1" customWidth="1"/>
    <col min="9731" max="9736" width="9.1796875" style="1"/>
    <col min="9737" max="9737" width="7.81640625" style="1" customWidth="1"/>
    <col min="9738" max="9739" width="9.1796875" style="1"/>
    <col min="9740" max="9740" width="25" style="1" customWidth="1"/>
    <col min="9741" max="9741" width="10.1796875" style="1" customWidth="1"/>
    <col min="9742" max="9742" width="11" style="1" customWidth="1"/>
    <col min="9743" max="9743" width="12.7265625" style="1" customWidth="1"/>
    <col min="9744" max="9984" width="9.1796875" style="1"/>
    <col min="9985" max="9985" width="4.26953125" style="1" customWidth="1"/>
    <col min="9986" max="9986" width="17.26953125" style="1" customWidth="1"/>
    <col min="9987" max="9992" width="9.1796875" style="1"/>
    <col min="9993" max="9993" width="7.81640625" style="1" customWidth="1"/>
    <col min="9994" max="9995" width="9.1796875" style="1"/>
    <col min="9996" max="9996" width="25" style="1" customWidth="1"/>
    <col min="9997" max="9997" width="10.1796875" style="1" customWidth="1"/>
    <col min="9998" max="9998" width="11" style="1" customWidth="1"/>
    <col min="9999" max="9999" width="12.7265625" style="1" customWidth="1"/>
    <col min="10000" max="10240" width="9.1796875" style="1"/>
    <col min="10241" max="10241" width="4.26953125" style="1" customWidth="1"/>
    <col min="10242" max="10242" width="17.26953125" style="1" customWidth="1"/>
    <col min="10243" max="10248" width="9.1796875" style="1"/>
    <col min="10249" max="10249" width="7.81640625" style="1" customWidth="1"/>
    <col min="10250" max="10251" width="9.1796875" style="1"/>
    <col min="10252" max="10252" width="25" style="1" customWidth="1"/>
    <col min="10253" max="10253" width="10.1796875" style="1" customWidth="1"/>
    <col min="10254" max="10254" width="11" style="1" customWidth="1"/>
    <col min="10255" max="10255" width="12.7265625" style="1" customWidth="1"/>
    <col min="10256" max="10496" width="9.1796875" style="1"/>
    <col min="10497" max="10497" width="4.26953125" style="1" customWidth="1"/>
    <col min="10498" max="10498" width="17.26953125" style="1" customWidth="1"/>
    <col min="10499" max="10504" width="9.1796875" style="1"/>
    <col min="10505" max="10505" width="7.81640625" style="1" customWidth="1"/>
    <col min="10506" max="10507" width="9.1796875" style="1"/>
    <col min="10508" max="10508" width="25" style="1" customWidth="1"/>
    <col min="10509" max="10509" width="10.1796875" style="1" customWidth="1"/>
    <col min="10510" max="10510" width="11" style="1" customWidth="1"/>
    <col min="10511" max="10511" width="12.7265625" style="1" customWidth="1"/>
    <col min="10512" max="10752" width="9.1796875" style="1"/>
    <col min="10753" max="10753" width="4.26953125" style="1" customWidth="1"/>
    <col min="10754" max="10754" width="17.26953125" style="1" customWidth="1"/>
    <col min="10755" max="10760" width="9.1796875" style="1"/>
    <col min="10761" max="10761" width="7.81640625" style="1" customWidth="1"/>
    <col min="10762" max="10763" width="9.1796875" style="1"/>
    <col min="10764" max="10764" width="25" style="1" customWidth="1"/>
    <col min="10765" max="10765" width="10.1796875" style="1" customWidth="1"/>
    <col min="10766" max="10766" width="11" style="1" customWidth="1"/>
    <col min="10767" max="10767" width="12.7265625" style="1" customWidth="1"/>
    <col min="10768" max="11008" width="9.1796875" style="1"/>
    <col min="11009" max="11009" width="4.26953125" style="1" customWidth="1"/>
    <col min="11010" max="11010" width="17.26953125" style="1" customWidth="1"/>
    <col min="11011" max="11016" width="9.1796875" style="1"/>
    <col min="11017" max="11017" width="7.81640625" style="1" customWidth="1"/>
    <col min="11018" max="11019" width="9.1796875" style="1"/>
    <col min="11020" max="11020" width="25" style="1" customWidth="1"/>
    <col min="11021" max="11021" width="10.1796875" style="1" customWidth="1"/>
    <col min="11022" max="11022" width="11" style="1" customWidth="1"/>
    <col min="11023" max="11023" width="12.7265625" style="1" customWidth="1"/>
    <col min="11024" max="11264" width="9.1796875" style="1"/>
    <col min="11265" max="11265" width="4.26953125" style="1" customWidth="1"/>
    <col min="11266" max="11266" width="17.26953125" style="1" customWidth="1"/>
    <col min="11267" max="11272" width="9.1796875" style="1"/>
    <col min="11273" max="11273" width="7.81640625" style="1" customWidth="1"/>
    <col min="11274" max="11275" width="9.1796875" style="1"/>
    <col min="11276" max="11276" width="25" style="1" customWidth="1"/>
    <col min="11277" max="11277" width="10.1796875" style="1" customWidth="1"/>
    <col min="11278" max="11278" width="11" style="1" customWidth="1"/>
    <col min="11279" max="11279" width="12.7265625" style="1" customWidth="1"/>
    <col min="11280" max="11520" width="9.1796875" style="1"/>
    <col min="11521" max="11521" width="4.26953125" style="1" customWidth="1"/>
    <col min="11522" max="11522" width="17.26953125" style="1" customWidth="1"/>
    <col min="11523" max="11528" width="9.1796875" style="1"/>
    <col min="11529" max="11529" width="7.81640625" style="1" customWidth="1"/>
    <col min="11530" max="11531" width="9.1796875" style="1"/>
    <col min="11532" max="11532" width="25" style="1" customWidth="1"/>
    <col min="11533" max="11533" width="10.1796875" style="1" customWidth="1"/>
    <col min="11534" max="11534" width="11" style="1" customWidth="1"/>
    <col min="11535" max="11535" width="12.7265625" style="1" customWidth="1"/>
    <col min="11536" max="11776" width="9.1796875" style="1"/>
    <col min="11777" max="11777" width="4.26953125" style="1" customWidth="1"/>
    <col min="11778" max="11778" width="17.26953125" style="1" customWidth="1"/>
    <col min="11779" max="11784" width="9.1796875" style="1"/>
    <col min="11785" max="11785" width="7.81640625" style="1" customWidth="1"/>
    <col min="11786" max="11787" width="9.1796875" style="1"/>
    <col min="11788" max="11788" width="25" style="1" customWidth="1"/>
    <col min="11789" max="11789" width="10.1796875" style="1" customWidth="1"/>
    <col min="11790" max="11790" width="11" style="1" customWidth="1"/>
    <col min="11791" max="11791" width="12.7265625" style="1" customWidth="1"/>
    <col min="11792" max="12032" width="9.1796875" style="1"/>
    <col min="12033" max="12033" width="4.26953125" style="1" customWidth="1"/>
    <col min="12034" max="12034" width="17.26953125" style="1" customWidth="1"/>
    <col min="12035" max="12040" width="9.1796875" style="1"/>
    <col min="12041" max="12041" width="7.81640625" style="1" customWidth="1"/>
    <col min="12042" max="12043" width="9.1796875" style="1"/>
    <col min="12044" max="12044" width="25" style="1" customWidth="1"/>
    <col min="12045" max="12045" width="10.1796875" style="1" customWidth="1"/>
    <col min="12046" max="12046" width="11" style="1" customWidth="1"/>
    <col min="12047" max="12047" width="12.7265625" style="1" customWidth="1"/>
    <col min="12048" max="12288" width="9.1796875" style="1"/>
    <col min="12289" max="12289" width="4.26953125" style="1" customWidth="1"/>
    <col min="12290" max="12290" width="17.26953125" style="1" customWidth="1"/>
    <col min="12291" max="12296" width="9.1796875" style="1"/>
    <col min="12297" max="12297" width="7.81640625" style="1" customWidth="1"/>
    <col min="12298" max="12299" width="9.1796875" style="1"/>
    <col min="12300" max="12300" width="25" style="1" customWidth="1"/>
    <col min="12301" max="12301" width="10.1796875" style="1" customWidth="1"/>
    <col min="12302" max="12302" width="11" style="1" customWidth="1"/>
    <col min="12303" max="12303" width="12.7265625" style="1" customWidth="1"/>
    <col min="12304" max="12544" width="9.1796875" style="1"/>
    <col min="12545" max="12545" width="4.26953125" style="1" customWidth="1"/>
    <col min="12546" max="12546" width="17.26953125" style="1" customWidth="1"/>
    <col min="12547" max="12552" width="9.1796875" style="1"/>
    <col min="12553" max="12553" width="7.81640625" style="1" customWidth="1"/>
    <col min="12554" max="12555" width="9.1796875" style="1"/>
    <col min="12556" max="12556" width="25" style="1" customWidth="1"/>
    <col min="12557" max="12557" width="10.1796875" style="1" customWidth="1"/>
    <col min="12558" max="12558" width="11" style="1" customWidth="1"/>
    <col min="12559" max="12559" width="12.7265625" style="1" customWidth="1"/>
    <col min="12560" max="12800" width="9.1796875" style="1"/>
    <col min="12801" max="12801" width="4.26953125" style="1" customWidth="1"/>
    <col min="12802" max="12802" width="17.26953125" style="1" customWidth="1"/>
    <col min="12803" max="12808" width="9.1796875" style="1"/>
    <col min="12809" max="12809" width="7.81640625" style="1" customWidth="1"/>
    <col min="12810" max="12811" width="9.1796875" style="1"/>
    <col min="12812" max="12812" width="25" style="1" customWidth="1"/>
    <col min="12813" max="12813" width="10.1796875" style="1" customWidth="1"/>
    <col min="12814" max="12814" width="11" style="1" customWidth="1"/>
    <col min="12815" max="12815" width="12.7265625" style="1" customWidth="1"/>
    <col min="12816" max="13056" width="9.1796875" style="1"/>
    <col min="13057" max="13057" width="4.26953125" style="1" customWidth="1"/>
    <col min="13058" max="13058" width="17.26953125" style="1" customWidth="1"/>
    <col min="13059" max="13064" width="9.1796875" style="1"/>
    <col min="13065" max="13065" width="7.81640625" style="1" customWidth="1"/>
    <col min="13066" max="13067" width="9.1796875" style="1"/>
    <col min="13068" max="13068" width="25" style="1" customWidth="1"/>
    <col min="13069" max="13069" width="10.1796875" style="1" customWidth="1"/>
    <col min="13070" max="13070" width="11" style="1" customWidth="1"/>
    <col min="13071" max="13071" width="12.7265625" style="1" customWidth="1"/>
    <col min="13072" max="13312" width="9.1796875" style="1"/>
    <col min="13313" max="13313" width="4.26953125" style="1" customWidth="1"/>
    <col min="13314" max="13314" width="17.26953125" style="1" customWidth="1"/>
    <col min="13315" max="13320" width="9.1796875" style="1"/>
    <col min="13321" max="13321" width="7.81640625" style="1" customWidth="1"/>
    <col min="13322" max="13323" width="9.1796875" style="1"/>
    <col min="13324" max="13324" width="25" style="1" customWidth="1"/>
    <col min="13325" max="13325" width="10.1796875" style="1" customWidth="1"/>
    <col min="13326" max="13326" width="11" style="1" customWidth="1"/>
    <col min="13327" max="13327" width="12.7265625" style="1" customWidth="1"/>
    <col min="13328" max="13568" width="9.1796875" style="1"/>
    <col min="13569" max="13569" width="4.26953125" style="1" customWidth="1"/>
    <col min="13570" max="13570" width="17.26953125" style="1" customWidth="1"/>
    <col min="13571" max="13576" width="9.1796875" style="1"/>
    <col min="13577" max="13577" width="7.81640625" style="1" customWidth="1"/>
    <col min="13578" max="13579" width="9.1796875" style="1"/>
    <col min="13580" max="13580" width="25" style="1" customWidth="1"/>
    <col min="13581" max="13581" width="10.1796875" style="1" customWidth="1"/>
    <col min="13582" max="13582" width="11" style="1" customWidth="1"/>
    <col min="13583" max="13583" width="12.7265625" style="1" customWidth="1"/>
    <col min="13584" max="13824" width="9.1796875" style="1"/>
    <col min="13825" max="13825" width="4.26953125" style="1" customWidth="1"/>
    <col min="13826" max="13826" width="17.26953125" style="1" customWidth="1"/>
    <col min="13827" max="13832" width="9.1796875" style="1"/>
    <col min="13833" max="13833" width="7.81640625" style="1" customWidth="1"/>
    <col min="13834" max="13835" width="9.1796875" style="1"/>
    <col min="13836" max="13836" width="25" style="1" customWidth="1"/>
    <col min="13837" max="13837" width="10.1796875" style="1" customWidth="1"/>
    <col min="13838" max="13838" width="11" style="1" customWidth="1"/>
    <col min="13839" max="13839" width="12.7265625" style="1" customWidth="1"/>
    <col min="13840" max="14080" width="9.1796875" style="1"/>
    <col min="14081" max="14081" width="4.26953125" style="1" customWidth="1"/>
    <col min="14082" max="14082" width="17.26953125" style="1" customWidth="1"/>
    <col min="14083" max="14088" width="9.1796875" style="1"/>
    <col min="14089" max="14089" width="7.81640625" style="1" customWidth="1"/>
    <col min="14090" max="14091" width="9.1796875" style="1"/>
    <col min="14092" max="14092" width="25" style="1" customWidth="1"/>
    <col min="14093" max="14093" width="10.1796875" style="1" customWidth="1"/>
    <col min="14094" max="14094" width="11" style="1" customWidth="1"/>
    <col min="14095" max="14095" width="12.7265625" style="1" customWidth="1"/>
    <col min="14096" max="14336" width="9.1796875" style="1"/>
    <col min="14337" max="14337" width="4.26953125" style="1" customWidth="1"/>
    <col min="14338" max="14338" width="17.26953125" style="1" customWidth="1"/>
    <col min="14339" max="14344" width="9.1796875" style="1"/>
    <col min="14345" max="14345" width="7.81640625" style="1" customWidth="1"/>
    <col min="14346" max="14347" width="9.1796875" style="1"/>
    <col min="14348" max="14348" width="25" style="1" customWidth="1"/>
    <col min="14349" max="14349" width="10.1796875" style="1" customWidth="1"/>
    <col min="14350" max="14350" width="11" style="1" customWidth="1"/>
    <col min="14351" max="14351" width="12.7265625" style="1" customWidth="1"/>
    <col min="14352" max="14592" width="9.1796875" style="1"/>
    <col min="14593" max="14593" width="4.26953125" style="1" customWidth="1"/>
    <col min="14594" max="14594" width="17.26953125" style="1" customWidth="1"/>
    <col min="14595" max="14600" width="9.1796875" style="1"/>
    <col min="14601" max="14601" width="7.81640625" style="1" customWidth="1"/>
    <col min="14602" max="14603" width="9.1796875" style="1"/>
    <col min="14604" max="14604" width="25" style="1" customWidth="1"/>
    <col min="14605" max="14605" width="10.1796875" style="1" customWidth="1"/>
    <col min="14606" max="14606" width="11" style="1" customWidth="1"/>
    <col min="14607" max="14607" width="12.7265625" style="1" customWidth="1"/>
    <col min="14608" max="14848" width="9.1796875" style="1"/>
    <col min="14849" max="14849" width="4.26953125" style="1" customWidth="1"/>
    <col min="14850" max="14850" width="17.26953125" style="1" customWidth="1"/>
    <col min="14851" max="14856" width="9.1796875" style="1"/>
    <col min="14857" max="14857" width="7.81640625" style="1" customWidth="1"/>
    <col min="14858" max="14859" width="9.1796875" style="1"/>
    <col min="14860" max="14860" width="25" style="1" customWidth="1"/>
    <col min="14861" max="14861" width="10.1796875" style="1" customWidth="1"/>
    <col min="14862" max="14862" width="11" style="1" customWidth="1"/>
    <col min="14863" max="14863" width="12.7265625" style="1" customWidth="1"/>
    <col min="14864" max="15104" width="9.1796875" style="1"/>
    <col min="15105" max="15105" width="4.26953125" style="1" customWidth="1"/>
    <col min="15106" max="15106" width="17.26953125" style="1" customWidth="1"/>
    <col min="15107" max="15112" width="9.1796875" style="1"/>
    <col min="15113" max="15113" width="7.81640625" style="1" customWidth="1"/>
    <col min="15114" max="15115" width="9.1796875" style="1"/>
    <col min="15116" max="15116" width="25" style="1" customWidth="1"/>
    <col min="15117" max="15117" width="10.1796875" style="1" customWidth="1"/>
    <col min="15118" max="15118" width="11" style="1" customWidth="1"/>
    <col min="15119" max="15119" width="12.7265625" style="1" customWidth="1"/>
    <col min="15120" max="15360" width="9.1796875" style="1"/>
    <col min="15361" max="15361" width="4.26953125" style="1" customWidth="1"/>
    <col min="15362" max="15362" width="17.26953125" style="1" customWidth="1"/>
    <col min="15363" max="15368" width="9.1796875" style="1"/>
    <col min="15369" max="15369" width="7.81640625" style="1" customWidth="1"/>
    <col min="15370" max="15371" width="9.1796875" style="1"/>
    <col min="15372" max="15372" width="25" style="1" customWidth="1"/>
    <col min="15373" max="15373" width="10.1796875" style="1" customWidth="1"/>
    <col min="15374" max="15374" width="11" style="1" customWidth="1"/>
    <col min="15375" max="15375" width="12.7265625" style="1" customWidth="1"/>
    <col min="15376" max="15616" width="9.1796875" style="1"/>
    <col min="15617" max="15617" width="4.26953125" style="1" customWidth="1"/>
    <col min="15618" max="15618" width="17.26953125" style="1" customWidth="1"/>
    <col min="15619" max="15624" width="9.1796875" style="1"/>
    <col min="15625" max="15625" width="7.81640625" style="1" customWidth="1"/>
    <col min="15626" max="15627" width="9.1796875" style="1"/>
    <col min="15628" max="15628" width="25" style="1" customWidth="1"/>
    <col min="15629" max="15629" width="10.1796875" style="1" customWidth="1"/>
    <col min="15630" max="15630" width="11" style="1" customWidth="1"/>
    <col min="15631" max="15631" width="12.7265625" style="1" customWidth="1"/>
    <col min="15632" max="15872" width="9.1796875" style="1"/>
    <col min="15873" max="15873" width="4.26953125" style="1" customWidth="1"/>
    <col min="15874" max="15874" width="17.26953125" style="1" customWidth="1"/>
    <col min="15875" max="15880" width="9.1796875" style="1"/>
    <col min="15881" max="15881" width="7.81640625" style="1" customWidth="1"/>
    <col min="15882" max="15883" width="9.1796875" style="1"/>
    <col min="15884" max="15884" width="25" style="1" customWidth="1"/>
    <col min="15885" max="15885" width="10.1796875" style="1" customWidth="1"/>
    <col min="15886" max="15886" width="11" style="1" customWidth="1"/>
    <col min="15887" max="15887" width="12.7265625" style="1" customWidth="1"/>
    <col min="15888" max="16128" width="9.1796875" style="1"/>
    <col min="16129" max="16129" width="4.26953125" style="1" customWidth="1"/>
    <col min="16130" max="16130" width="17.26953125" style="1" customWidth="1"/>
    <col min="16131" max="16136" width="9.1796875" style="1"/>
    <col min="16137" max="16137" width="7.81640625" style="1" customWidth="1"/>
    <col min="16138" max="16139" width="9.1796875" style="1"/>
    <col min="16140" max="16140" width="25" style="1" customWidth="1"/>
    <col min="16141" max="16141" width="10.1796875" style="1" customWidth="1"/>
    <col min="16142" max="16142" width="11" style="1" customWidth="1"/>
    <col min="16143" max="16143" width="12.7265625" style="1" customWidth="1"/>
    <col min="16144" max="16384" width="9.1796875" style="1"/>
  </cols>
  <sheetData>
    <row r="1" spans="1:16" ht="14">
      <c r="A1" s="573" t="s">
        <v>394</v>
      </c>
      <c r="B1" s="573"/>
      <c r="C1" s="573"/>
      <c r="D1" s="573"/>
      <c r="E1" s="573"/>
      <c r="F1" s="573"/>
      <c r="G1" s="573"/>
      <c r="H1" s="573"/>
      <c r="I1" s="324"/>
      <c r="J1" s="324"/>
      <c r="K1" s="324"/>
      <c r="L1" s="324"/>
      <c r="M1" s="324"/>
      <c r="N1" s="324"/>
      <c r="O1" s="324"/>
      <c r="P1" s="324"/>
    </row>
    <row r="2" spans="1:16" ht="15" customHeight="1">
      <c r="A2" s="573" t="s">
        <v>580</v>
      </c>
      <c r="B2" s="573"/>
      <c r="C2" s="573"/>
      <c r="D2" s="573"/>
      <c r="E2" s="573"/>
      <c r="F2" s="573"/>
      <c r="G2" s="573"/>
      <c r="H2" s="573"/>
      <c r="I2" s="324"/>
      <c r="J2" s="324"/>
      <c r="K2" s="324"/>
      <c r="L2" s="575" t="s">
        <v>395</v>
      </c>
      <c r="M2" s="575"/>
      <c r="N2" s="575"/>
      <c r="O2" s="575"/>
      <c r="P2" s="324"/>
    </row>
    <row r="3" spans="1:16" ht="6" customHeight="1">
      <c r="A3" s="324"/>
      <c r="B3" s="324"/>
      <c r="C3" s="324"/>
      <c r="D3" s="324"/>
      <c r="E3" s="324"/>
      <c r="F3" s="324"/>
      <c r="G3" s="324"/>
      <c r="H3" s="324"/>
      <c r="I3" s="324"/>
      <c r="J3" s="324"/>
      <c r="K3" s="324"/>
      <c r="L3" s="575"/>
      <c r="M3" s="575"/>
      <c r="N3" s="575"/>
      <c r="O3" s="575"/>
      <c r="P3" s="324"/>
    </row>
    <row r="4" spans="1:16" ht="16.5" customHeight="1">
      <c r="A4" s="325" t="s">
        <v>396</v>
      </c>
      <c r="B4" s="326" t="s">
        <v>397</v>
      </c>
      <c r="C4" s="326" t="s">
        <v>398</v>
      </c>
      <c r="D4" s="326" t="s">
        <v>399</v>
      </c>
      <c r="E4" s="326" t="s">
        <v>400</v>
      </c>
      <c r="F4" s="326" t="s">
        <v>401</v>
      </c>
      <c r="G4" s="326" t="s">
        <v>402</v>
      </c>
      <c r="H4" s="326" t="s">
        <v>403</v>
      </c>
      <c r="I4" s="326" t="s">
        <v>404</v>
      </c>
      <c r="J4" s="324"/>
      <c r="K4" s="324"/>
      <c r="L4" s="576" t="s">
        <v>581</v>
      </c>
      <c r="M4" s="576"/>
      <c r="N4" s="576"/>
      <c r="O4" s="576"/>
      <c r="P4" s="324"/>
    </row>
    <row r="5" spans="1:16" ht="14">
      <c r="A5" s="327"/>
      <c r="B5" s="328" t="s">
        <v>405</v>
      </c>
      <c r="C5" s="328" t="s">
        <v>406</v>
      </c>
      <c r="D5" s="328"/>
      <c r="E5" s="328"/>
      <c r="F5" s="328"/>
      <c r="G5" s="328"/>
      <c r="H5" s="328"/>
      <c r="I5" s="328"/>
      <c r="J5" s="324"/>
      <c r="K5" s="324"/>
      <c r="L5" s="574" t="s">
        <v>407</v>
      </c>
      <c r="M5" s="572" t="s">
        <v>408</v>
      </c>
      <c r="N5" s="572" t="s">
        <v>409</v>
      </c>
      <c r="O5" s="572" t="s">
        <v>410</v>
      </c>
      <c r="P5" s="324"/>
    </row>
    <row r="6" spans="1:16" ht="30.75" customHeight="1">
      <c r="A6" s="330" t="s">
        <v>411</v>
      </c>
      <c r="B6" s="330" t="s">
        <v>412</v>
      </c>
      <c r="C6" s="331">
        <f>'Tabel NBM'!S12</f>
        <v>1868.3285454216195</v>
      </c>
      <c r="D6" s="332">
        <f>(C6/2200)*100</f>
        <v>84.924024791891796</v>
      </c>
      <c r="E6" s="332">
        <v>0.5</v>
      </c>
      <c r="F6" s="333">
        <f t="shared" ref="F6:F14" si="0">D6*E6</f>
        <v>42.462012395945898</v>
      </c>
      <c r="G6" s="334">
        <f t="shared" ref="G6:G14" si="1">IF(F6&gt;=H6,H6,F6)</f>
        <v>25</v>
      </c>
      <c r="H6" s="332">
        <v>25</v>
      </c>
      <c r="I6" s="335"/>
      <c r="J6" s="324"/>
      <c r="K6" s="324"/>
      <c r="L6" s="574"/>
      <c r="M6" s="572"/>
      <c r="N6" s="572"/>
      <c r="O6" s="572"/>
      <c r="P6" s="324"/>
    </row>
    <row r="7" spans="1:16" ht="14">
      <c r="A7" s="330" t="s">
        <v>413</v>
      </c>
      <c r="B7" s="330" t="s">
        <v>414</v>
      </c>
      <c r="C7" s="331">
        <f>'Tabel NBM'!S20+'Tabel NBM'!S84</f>
        <v>146.86987280166568</v>
      </c>
      <c r="D7" s="332">
        <f t="shared" ref="D7:D13" si="2">(C7/2200)*100</f>
        <v>6.6759033091666211</v>
      </c>
      <c r="E7" s="332">
        <v>0.5</v>
      </c>
      <c r="F7" s="333">
        <f t="shared" si="0"/>
        <v>3.3379516545833106</v>
      </c>
      <c r="G7" s="334">
        <f t="shared" si="1"/>
        <v>2.5</v>
      </c>
      <c r="H7" s="332">
        <v>2.5</v>
      </c>
      <c r="I7" s="335"/>
      <c r="J7" s="324"/>
      <c r="K7" s="324"/>
      <c r="L7" s="336" t="s">
        <v>415</v>
      </c>
      <c r="M7" s="336" t="s">
        <v>188</v>
      </c>
      <c r="N7" s="336" t="s">
        <v>189</v>
      </c>
      <c r="O7" s="336" t="s">
        <v>190</v>
      </c>
      <c r="P7" s="324"/>
    </row>
    <row r="8" spans="1:16" ht="14">
      <c r="A8" s="330" t="s">
        <v>416</v>
      </c>
      <c r="B8" s="330" t="s">
        <v>417</v>
      </c>
      <c r="C8" s="331">
        <f>'Tabel NBM'!S111-'Tabel NBM'!S122+'Tabel NBM'!S124+'Tabel NBM'!S130+'Tabel NBM'!S134-'Tabel NBM'!S157</f>
        <v>332.63308112227264</v>
      </c>
      <c r="D8" s="332">
        <f t="shared" si="2"/>
        <v>15.119685505557849</v>
      </c>
      <c r="E8" s="332">
        <v>2</v>
      </c>
      <c r="F8" s="333">
        <f t="shared" si="0"/>
        <v>30.239371011115697</v>
      </c>
      <c r="G8" s="334">
        <f t="shared" si="1"/>
        <v>24</v>
      </c>
      <c r="H8" s="332">
        <v>24</v>
      </c>
      <c r="I8" s="335"/>
      <c r="J8" s="324"/>
      <c r="K8" s="324"/>
      <c r="L8" s="329"/>
      <c r="M8" s="337"/>
      <c r="N8" s="337"/>
      <c r="O8" s="337"/>
      <c r="P8" s="324"/>
    </row>
    <row r="9" spans="1:16" ht="14">
      <c r="A9" s="330" t="s">
        <v>418</v>
      </c>
      <c r="B9" s="330" t="s">
        <v>419</v>
      </c>
      <c r="C9" s="331">
        <f>'Tabel NBM'!S166+'Tabel NBM'!S177+'Tabel NBM'!S122</f>
        <v>278.88160825289827</v>
      </c>
      <c r="D9" s="332">
        <f t="shared" si="2"/>
        <v>12.676436738768103</v>
      </c>
      <c r="E9" s="332">
        <v>0.5</v>
      </c>
      <c r="F9" s="333">
        <f t="shared" si="0"/>
        <v>6.3382183693840517</v>
      </c>
      <c r="G9" s="334">
        <f t="shared" si="1"/>
        <v>5</v>
      </c>
      <c r="H9" s="332">
        <v>5</v>
      </c>
      <c r="I9" s="335"/>
      <c r="J9" s="324"/>
      <c r="K9" s="324"/>
      <c r="L9" s="337" t="s">
        <v>412</v>
      </c>
      <c r="M9" s="338">
        <f>'Tabel NBM'!S12</f>
        <v>1868.3285454216195</v>
      </c>
      <c r="N9" s="339">
        <f>'Tabel NBM'!T12</f>
        <v>43.946813029624685</v>
      </c>
      <c r="O9" s="339">
        <f>'Tabel NBM'!U12</f>
        <v>11.621098221038274</v>
      </c>
      <c r="P9" s="324"/>
    </row>
    <row r="10" spans="1:16" ht="14">
      <c r="A10" s="330" t="s">
        <v>420</v>
      </c>
      <c r="B10" s="330" t="s">
        <v>421</v>
      </c>
      <c r="C10" s="331">
        <f>'Tabel NBM'!S36</f>
        <v>2.7316865443833263</v>
      </c>
      <c r="D10" s="332">
        <f t="shared" si="2"/>
        <v>0.1241675701992421</v>
      </c>
      <c r="E10" s="332">
        <v>0.5</v>
      </c>
      <c r="F10" s="333">
        <f t="shared" si="0"/>
        <v>6.208378509962105E-2</v>
      </c>
      <c r="G10" s="334">
        <f t="shared" si="1"/>
        <v>6.208378509962105E-2</v>
      </c>
      <c r="H10" s="332">
        <v>1</v>
      </c>
      <c r="I10" s="335"/>
      <c r="J10" s="324"/>
      <c r="K10" s="324"/>
      <c r="L10" s="337" t="s">
        <v>422</v>
      </c>
      <c r="M10" s="338">
        <f>'Tabel NBM'!S20</f>
        <v>146.86987280166568</v>
      </c>
      <c r="N10" s="339">
        <f>'Tabel NBM'!T20</f>
        <v>0.95370047273808889</v>
      </c>
      <c r="O10" s="339">
        <f>'Tabel NBM'!U20</f>
        <v>0.28611014182142663</v>
      </c>
      <c r="P10" s="324"/>
    </row>
    <row r="11" spans="1:16" ht="14">
      <c r="A11" s="330" t="s">
        <v>423</v>
      </c>
      <c r="B11" s="330" t="s">
        <v>424</v>
      </c>
      <c r="C11" s="331">
        <f>'Tabel NBM'!S30-'Tabel NBM'!S36+'Tabel NBM'!S82</f>
        <v>0</v>
      </c>
      <c r="D11" s="332">
        <f t="shared" si="2"/>
        <v>0</v>
      </c>
      <c r="E11" s="332">
        <v>2</v>
      </c>
      <c r="F11" s="333">
        <f t="shared" si="0"/>
        <v>0</v>
      </c>
      <c r="G11" s="334">
        <f t="shared" si="1"/>
        <v>0</v>
      </c>
      <c r="H11" s="332">
        <v>10</v>
      </c>
      <c r="I11" s="335"/>
      <c r="J11" s="324"/>
      <c r="K11" s="324"/>
      <c r="L11" s="337" t="s">
        <v>425</v>
      </c>
      <c r="M11" s="338">
        <f>'Tabel NBM'!S26</f>
        <v>3.2219412402273013</v>
      </c>
      <c r="N11" s="339">
        <f>'Tabel NBM'!T26</f>
        <v>2.5638789710031577E-2</v>
      </c>
      <c r="O11" s="339">
        <f>'Tabel NBM'!U26</f>
        <v>8.5462632366771915E-2</v>
      </c>
      <c r="P11" s="324"/>
    </row>
    <row r="12" spans="1:16" ht="14">
      <c r="A12" s="330" t="s">
        <v>426</v>
      </c>
      <c r="B12" s="330" t="s">
        <v>425</v>
      </c>
      <c r="C12" s="331">
        <f>'Tabel NBM'!S26</f>
        <v>3.2219412402273013</v>
      </c>
      <c r="D12" s="332">
        <f t="shared" si="2"/>
        <v>0.14645187455578643</v>
      </c>
      <c r="E12" s="332">
        <v>0.5</v>
      </c>
      <c r="F12" s="333">
        <f t="shared" si="0"/>
        <v>7.3225937277893213E-2</v>
      </c>
      <c r="G12" s="334">
        <f t="shared" si="1"/>
        <v>7.3225937277893213E-2</v>
      </c>
      <c r="H12" s="332">
        <v>2.5</v>
      </c>
      <c r="I12" s="335"/>
      <c r="J12" s="324"/>
      <c r="K12" s="324"/>
      <c r="L12" s="337" t="s">
        <v>427</v>
      </c>
      <c r="M12" s="338">
        <f>'Tabel NBM'!S30</f>
        <v>2.7316865443833263</v>
      </c>
      <c r="N12" s="339">
        <f>'Tabel NBM'!T30</f>
        <v>2.5871126047084424E-2</v>
      </c>
      <c r="O12" s="339">
        <f>'Tabel NBM'!U30</f>
        <v>0.26403766877465579</v>
      </c>
      <c r="P12" s="324"/>
    </row>
    <row r="13" spans="1:16" ht="14">
      <c r="A13" s="330" t="s">
        <v>428</v>
      </c>
      <c r="B13" s="330" t="s">
        <v>429</v>
      </c>
      <c r="C13" s="331">
        <f>'Tabel NBM'!S39+'Tabel NBM'!S79-'Tabel NBM'!S82-'Tabel NBM'!S84+'Tabel NBM'!S157</f>
        <v>39.351522510619468</v>
      </c>
      <c r="D13" s="332">
        <f t="shared" si="2"/>
        <v>1.7887055686645212</v>
      </c>
      <c r="E13" s="332">
        <v>5</v>
      </c>
      <c r="F13" s="333">
        <f t="shared" si="0"/>
        <v>8.943527843322606</v>
      </c>
      <c r="G13" s="334">
        <f t="shared" si="1"/>
        <v>8.943527843322606</v>
      </c>
      <c r="H13" s="332">
        <v>30</v>
      </c>
      <c r="I13" s="335"/>
      <c r="J13" s="324"/>
      <c r="K13" s="324"/>
      <c r="L13" s="337" t="s">
        <v>430</v>
      </c>
      <c r="M13" s="338">
        <f>'Tabel NBM'!S39</f>
        <v>35.593778394717908</v>
      </c>
      <c r="N13" s="339">
        <f>'Tabel NBM'!T39</f>
        <v>0.25593774344588555</v>
      </c>
      <c r="O13" s="339">
        <f>'Tabel NBM'!U39</f>
        <v>0.14738533922725466</v>
      </c>
      <c r="P13" s="324"/>
    </row>
    <row r="14" spans="1:16" ht="14">
      <c r="A14" s="330" t="s">
        <v>431</v>
      </c>
      <c r="B14" s="330" t="s">
        <v>432</v>
      </c>
      <c r="C14" s="331"/>
      <c r="D14" s="332">
        <v>0</v>
      </c>
      <c r="E14" s="332">
        <v>0</v>
      </c>
      <c r="F14" s="333">
        <f t="shared" si="0"/>
        <v>0</v>
      </c>
      <c r="G14" s="334">
        <f t="shared" si="1"/>
        <v>0</v>
      </c>
      <c r="H14" s="332">
        <v>0</v>
      </c>
      <c r="I14" s="340"/>
      <c r="J14" s="324"/>
      <c r="K14" s="324"/>
      <c r="L14" s="337" t="s">
        <v>433</v>
      </c>
      <c r="M14" s="338">
        <f>'Tabel NBM'!S79</f>
        <v>3.7577441159015614</v>
      </c>
      <c r="N14" s="339">
        <f>'Tabel NBM'!T79</f>
        <v>0.19433137484485333</v>
      </c>
      <c r="O14" s="339">
        <f>'Tabel NBM'!U79</f>
        <v>5.2750407900498487E-2</v>
      </c>
      <c r="P14" s="324"/>
    </row>
    <row r="15" spans="1:16" ht="14">
      <c r="A15" s="330"/>
      <c r="B15" s="330" t="s">
        <v>434</v>
      </c>
      <c r="C15" s="331">
        <f>SUM(C6:C14)</f>
        <v>2672.018257893686</v>
      </c>
      <c r="D15" s="341">
        <f>SUM(D6:D14)</f>
        <v>121.45537535880393</v>
      </c>
      <c r="E15" s="342"/>
      <c r="F15" s="333">
        <f>SUM(F6:F14)</f>
        <v>91.456390996729084</v>
      </c>
      <c r="G15" s="343">
        <f>SUM(G6:G14)</f>
        <v>65.578837565700127</v>
      </c>
      <c r="H15" s="344">
        <f>SUM(H6:H14)</f>
        <v>100</v>
      </c>
      <c r="I15" s="344"/>
      <c r="J15" s="324"/>
      <c r="K15" s="324"/>
      <c r="L15" s="337" t="s">
        <v>435</v>
      </c>
      <c r="M15" s="338">
        <f>'Tabel NBM'!S111</f>
        <v>139.16683535354548</v>
      </c>
      <c r="N15" s="339">
        <f>'Tabel NBM'!T111</f>
        <v>8.5477172372386914</v>
      </c>
      <c r="O15" s="339">
        <f>'Tabel NBM'!U111</f>
        <v>11.440780699203634</v>
      </c>
      <c r="P15" s="324"/>
    </row>
    <row r="16" spans="1:16" ht="14">
      <c r="A16" s="324"/>
      <c r="B16" s="324"/>
      <c r="C16" s="324"/>
      <c r="D16" s="324"/>
      <c r="E16" s="324"/>
      <c r="F16" s="324"/>
      <c r="G16" s="324"/>
      <c r="H16" s="324"/>
      <c r="I16" s="324"/>
      <c r="J16" s="324"/>
      <c r="K16" s="324"/>
      <c r="L16" s="337" t="s">
        <v>436</v>
      </c>
      <c r="M16" s="338">
        <f>'Tabel NBM'!S124</f>
        <v>161.34612871382294</v>
      </c>
      <c r="N16" s="339">
        <f>'Tabel NBM'!T124</f>
        <v>12.95938399620343</v>
      </c>
      <c r="O16" s="339">
        <f>'Tabel NBM'!U124</f>
        <v>11.33111366334084</v>
      </c>
      <c r="P16" s="324"/>
    </row>
    <row r="17" spans="1:16" ht="14">
      <c r="A17" s="324"/>
      <c r="B17" s="324"/>
      <c r="C17" s="324"/>
      <c r="D17" s="324"/>
      <c r="E17" s="324"/>
      <c r="F17" s="324"/>
      <c r="G17" s="324"/>
      <c r="H17" s="324"/>
      <c r="I17" s="324"/>
      <c r="J17" s="324"/>
      <c r="K17" s="324"/>
      <c r="L17" s="337" t="s">
        <v>437</v>
      </c>
      <c r="M17" s="338">
        <f>'Tabel NBM'!S130</f>
        <v>1.8480823370271737E-2</v>
      </c>
      <c r="N17" s="339">
        <f>'Tabel NBM'!T130</f>
        <v>9.6948581614540274E-4</v>
      </c>
      <c r="O17" s="339">
        <f>'Tabel NBM'!U130</f>
        <v>1.0603751114090342E-3</v>
      </c>
      <c r="P17" s="324"/>
    </row>
    <row r="18" spans="1:16" ht="25" customHeight="1">
      <c r="A18" s="573" t="s">
        <v>394</v>
      </c>
      <c r="B18" s="573"/>
      <c r="C18" s="573"/>
      <c r="D18" s="573"/>
      <c r="E18" s="573"/>
      <c r="F18" s="573"/>
      <c r="G18" s="573"/>
      <c r="H18" s="573"/>
      <c r="I18" s="573"/>
      <c r="J18" s="324"/>
      <c r="K18" s="324"/>
      <c r="L18" s="337" t="s">
        <v>438</v>
      </c>
      <c r="M18" s="338">
        <f>'Tabel NBM'!S134</f>
        <v>32.101636231533924</v>
      </c>
      <c r="N18" s="339">
        <f>'Tabel NBM'!T134</f>
        <v>6.1012580200381121</v>
      </c>
      <c r="O18" s="339">
        <f>'Tabel NBM'!U134</f>
        <v>0.67626754574591363</v>
      </c>
      <c r="P18" s="324"/>
    </row>
    <row r="19" spans="1:16" ht="25" customHeight="1">
      <c r="A19" s="573" t="s">
        <v>580</v>
      </c>
      <c r="B19" s="573"/>
      <c r="C19" s="573"/>
      <c r="D19" s="573"/>
      <c r="E19" s="573"/>
      <c r="F19" s="573"/>
      <c r="G19" s="573"/>
      <c r="H19" s="573"/>
      <c r="I19" s="573"/>
      <c r="J19" s="324"/>
      <c r="K19" s="324"/>
      <c r="L19" s="337" t="s">
        <v>419</v>
      </c>
      <c r="M19" s="338">
        <f>'Tabel NBM'!S166+'Tabel NBM'!S177</f>
        <v>278.88160825289827</v>
      </c>
      <c r="N19" s="339">
        <f>'Tabel NBM'!T166+'Tabel NBM'!T177</f>
        <v>2.5584201109211772E-3</v>
      </c>
      <c r="O19" s="339">
        <f>'Tabel NBM'!U166+'Tabel NBM'!U177</f>
        <v>14.512913528045944</v>
      </c>
      <c r="P19" s="324"/>
    </row>
    <row r="20" spans="1:16" ht="25" customHeight="1">
      <c r="A20" s="577" t="s">
        <v>396</v>
      </c>
      <c r="B20" s="326" t="s">
        <v>397</v>
      </c>
      <c r="C20" s="326" t="s">
        <v>398</v>
      </c>
      <c r="D20" s="577" t="s">
        <v>399</v>
      </c>
      <c r="E20" s="577" t="s">
        <v>400</v>
      </c>
      <c r="F20" s="577" t="s">
        <v>401</v>
      </c>
      <c r="G20" s="577" t="s">
        <v>402</v>
      </c>
      <c r="H20" s="577" t="s">
        <v>403</v>
      </c>
      <c r="I20" s="577" t="s">
        <v>404</v>
      </c>
      <c r="J20" s="324"/>
      <c r="K20" s="324"/>
      <c r="L20" s="443" t="s">
        <v>390</v>
      </c>
      <c r="M20" s="444">
        <f>SUM(M9:M19)</f>
        <v>2672.0182578936865</v>
      </c>
      <c r="N20" s="445">
        <f>SUM(N9:N19)</f>
        <v>73.01417969581793</v>
      </c>
      <c r="O20" s="445">
        <f>SUM(O9:O19)</f>
        <v>50.418980222576621</v>
      </c>
      <c r="P20" s="324"/>
    </row>
    <row r="21" spans="1:16" ht="25" customHeight="1">
      <c r="A21" s="578"/>
      <c r="B21" s="328" t="s">
        <v>405</v>
      </c>
      <c r="C21" s="328" t="s">
        <v>406</v>
      </c>
      <c r="D21" s="578"/>
      <c r="E21" s="578"/>
      <c r="F21" s="578"/>
      <c r="G21" s="578"/>
      <c r="H21" s="578"/>
      <c r="I21" s="578"/>
      <c r="J21" s="324"/>
      <c r="K21" s="324"/>
      <c r="L21" s="443" t="s">
        <v>392</v>
      </c>
      <c r="M21" s="444">
        <f>'Tabel NBM'!S189</f>
        <v>2339.3851767714136</v>
      </c>
      <c r="N21" s="445">
        <f>'Tabel NBM'!T189</f>
        <v>45.40485095652155</v>
      </c>
      <c r="O21" s="445">
        <f>'Tabel NBM'!U189</f>
        <v>26.969757939174826</v>
      </c>
      <c r="P21" s="324"/>
    </row>
    <row r="22" spans="1:16" ht="25" customHeight="1">
      <c r="A22" s="432" t="s">
        <v>411</v>
      </c>
      <c r="B22" s="432" t="s">
        <v>412</v>
      </c>
      <c r="C22" s="433">
        <f t="shared" ref="C22:C30" si="3">C6</f>
        <v>1868.3285454216195</v>
      </c>
      <c r="D22" s="434">
        <f>(C22/2400)*100</f>
        <v>77.847022725900814</v>
      </c>
      <c r="E22" s="434">
        <v>0.5</v>
      </c>
      <c r="F22" s="435">
        <f t="shared" ref="F22:F30" si="4">D22*E22</f>
        <v>38.923511362950407</v>
      </c>
      <c r="G22" s="436">
        <f t="shared" ref="G22:G30" si="5">IF(F22&gt;=H22,H22,F22)</f>
        <v>25</v>
      </c>
      <c r="H22" s="434">
        <v>25</v>
      </c>
      <c r="I22" s="437"/>
      <c r="J22" s="324"/>
      <c r="K22" s="324"/>
      <c r="L22" s="443" t="s">
        <v>393</v>
      </c>
      <c r="M22" s="444">
        <f>'Tabel NBM'!S191</f>
        <v>332.63308112227264</v>
      </c>
      <c r="N22" s="445">
        <f>'Tabel NBM'!T191</f>
        <v>27.60932873929638</v>
      </c>
      <c r="O22" s="445">
        <f>'Tabel NBM'!U191</f>
        <v>23.449222283401795</v>
      </c>
      <c r="P22" s="324"/>
    </row>
    <row r="23" spans="1:16" ht="25" customHeight="1">
      <c r="A23" s="432" t="s">
        <v>413</v>
      </c>
      <c r="B23" s="432" t="s">
        <v>414</v>
      </c>
      <c r="C23" s="433">
        <f t="shared" si="3"/>
        <v>146.86987280166568</v>
      </c>
      <c r="D23" s="434">
        <f t="shared" ref="D23:D29" si="6">(C23/2400)*100</f>
        <v>6.1195780334027363</v>
      </c>
      <c r="E23" s="434">
        <v>0.5</v>
      </c>
      <c r="F23" s="435">
        <f t="shared" si="4"/>
        <v>3.0597890167013682</v>
      </c>
      <c r="G23" s="436">
        <f t="shared" si="5"/>
        <v>2.5</v>
      </c>
      <c r="H23" s="434">
        <v>2.5</v>
      </c>
      <c r="I23" s="437"/>
      <c r="J23" s="324"/>
      <c r="K23" s="324"/>
      <c r="P23" s="324"/>
    </row>
    <row r="24" spans="1:16" ht="25" customHeight="1">
      <c r="A24" s="432" t="s">
        <v>416</v>
      </c>
      <c r="B24" s="432" t="s">
        <v>417</v>
      </c>
      <c r="C24" s="433">
        <f t="shared" si="3"/>
        <v>332.63308112227264</v>
      </c>
      <c r="D24" s="434">
        <f t="shared" si="6"/>
        <v>13.859711713428027</v>
      </c>
      <c r="E24" s="434">
        <v>2</v>
      </c>
      <c r="F24" s="435">
        <f t="shared" si="4"/>
        <v>27.719423426856054</v>
      </c>
      <c r="G24" s="436">
        <f t="shared" si="5"/>
        <v>24</v>
      </c>
      <c r="H24" s="434">
        <v>24</v>
      </c>
      <c r="I24" s="437"/>
      <c r="J24" s="324"/>
      <c r="K24" s="324"/>
      <c r="L24" s="324"/>
      <c r="M24" s="579"/>
      <c r="N24" s="324"/>
      <c r="O24" s="324"/>
      <c r="P24" s="324"/>
    </row>
    <row r="25" spans="1:16" ht="25" customHeight="1">
      <c r="A25" s="432" t="s">
        <v>418</v>
      </c>
      <c r="B25" s="432" t="s">
        <v>419</v>
      </c>
      <c r="C25" s="433">
        <f t="shared" si="3"/>
        <v>278.88160825289827</v>
      </c>
      <c r="D25" s="434">
        <f t="shared" si="6"/>
        <v>11.620067010537429</v>
      </c>
      <c r="E25" s="434">
        <v>0.5</v>
      </c>
      <c r="F25" s="435">
        <f t="shared" si="4"/>
        <v>5.8100335052687146</v>
      </c>
      <c r="G25" s="436">
        <f t="shared" si="5"/>
        <v>5</v>
      </c>
      <c r="H25" s="434">
        <v>5</v>
      </c>
      <c r="I25" s="437"/>
      <c r="J25" s="324"/>
      <c r="K25" s="324"/>
      <c r="L25" s="324" t="s">
        <v>439</v>
      </c>
      <c r="M25" s="324"/>
      <c r="N25" s="324"/>
      <c r="O25" s="324"/>
      <c r="P25" s="324"/>
    </row>
    <row r="26" spans="1:16" ht="25" customHeight="1">
      <c r="A26" s="432" t="s">
        <v>420</v>
      </c>
      <c r="B26" s="432" t="s">
        <v>421</v>
      </c>
      <c r="C26" s="433">
        <f t="shared" si="3"/>
        <v>2.7316865443833263</v>
      </c>
      <c r="D26" s="434">
        <f t="shared" si="6"/>
        <v>0.1138202726826386</v>
      </c>
      <c r="E26" s="434">
        <v>0.5</v>
      </c>
      <c r="F26" s="435">
        <f t="shared" si="4"/>
        <v>5.6910136341319299E-2</v>
      </c>
      <c r="G26" s="436">
        <f t="shared" si="5"/>
        <v>5.6910136341319299E-2</v>
      </c>
      <c r="H26" s="434">
        <v>1</v>
      </c>
      <c r="I26" s="437"/>
      <c r="J26" s="324"/>
      <c r="K26" s="324"/>
      <c r="L26" s="324" t="s">
        <v>440</v>
      </c>
      <c r="M26" s="324"/>
      <c r="N26" s="324"/>
      <c r="O26" s="324"/>
      <c r="P26" s="324"/>
    </row>
    <row r="27" spans="1:16" ht="25" customHeight="1">
      <c r="A27" s="432" t="s">
        <v>423</v>
      </c>
      <c r="B27" s="432" t="s">
        <v>424</v>
      </c>
      <c r="C27" s="433">
        <f t="shared" si="3"/>
        <v>0</v>
      </c>
      <c r="D27" s="434">
        <f t="shared" si="6"/>
        <v>0</v>
      </c>
      <c r="E27" s="434">
        <v>2</v>
      </c>
      <c r="F27" s="435">
        <f t="shared" si="4"/>
        <v>0</v>
      </c>
      <c r="G27" s="436">
        <f t="shared" si="5"/>
        <v>0</v>
      </c>
      <c r="H27" s="434">
        <v>10</v>
      </c>
      <c r="I27" s="437"/>
      <c r="J27" s="324"/>
      <c r="K27" s="324"/>
      <c r="L27" s="324"/>
      <c r="M27" s="324"/>
      <c r="N27" s="324"/>
      <c r="O27" s="324"/>
      <c r="P27" s="324"/>
    </row>
    <row r="28" spans="1:16" ht="25" customHeight="1">
      <c r="A28" s="432" t="s">
        <v>426</v>
      </c>
      <c r="B28" s="432" t="s">
        <v>425</v>
      </c>
      <c r="C28" s="433">
        <f t="shared" si="3"/>
        <v>3.2219412402273013</v>
      </c>
      <c r="D28" s="434">
        <f t="shared" si="6"/>
        <v>0.13424755167613756</v>
      </c>
      <c r="E28" s="434">
        <v>0.5</v>
      </c>
      <c r="F28" s="435">
        <f t="shared" si="4"/>
        <v>6.7123775838068778E-2</v>
      </c>
      <c r="G28" s="436">
        <f t="shared" si="5"/>
        <v>6.7123775838068778E-2</v>
      </c>
      <c r="H28" s="434">
        <v>2.5</v>
      </c>
      <c r="I28" s="437"/>
      <c r="J28" s="324"/>
      <c r="K28" s="323"/>
      <c r="L28" s="323"/>
      <c r="M28" s="323"/>
      <c r="N28" s="323"/>
      <c r="O28" s="323"/>
      <c r="P28" s="324"/>
    </row>
    <row r="29" spans="1:16" ht="25" customHeight="1">
      <c r="A29" s="432" t="s">
        <v>428</v>
      </c>
      <c r="B29" s="432" t="s">
        <v>429</v>
      </c>
      <c r="C29" s="433">
        <f t="shared" si="3"/>
        <v>39.351522510619468</v>
      </c>
      <c r="D29" s="434">
        <f t="shared" si="6"/>
        <v>1.6396467712758112</v>
      </c>
      <c r="E29" s="434">
        <v>5</v>
      </c>
      <c r="F29" s="435">
        <f t="shared" si="4"/>
        <v>8.1982338563790549</v>
      </c>
      <c r="G29" s="436">
        <f t="shared" si="5"/>
        <v>8.1982338563790549</v>
      </c>
      <c r="H29" s="434">
        <v>30</v>
      </c>
      <c r="I29" s="437"/>
      <c r="J29" s="324"/>
      <c r="K29" s="323"/>
      <c r="L29" s="323"/>
      <c r="M29" s="323"/>
      <c r="N29" s="323"/>
      <c r="O29" s="323"/>
      <c r="P29" s="324"/>
    </row>
    <row r="30" spans="1:16" ht="25" customHeight="1">
      <c r="A30" s="432" t="s">
        <v>431</v>
      </c>
      <c r="B30" s="432" t="s">
        <v>432</v>
      </c>
      <c r="C30" s="433">
        <f t="shared" si="3"/>
        <v>0</v>
      </c>
      <c r="D30" s="434">
        <v>0</v>
      </c>
      <c r="E30" s="434">
        <v>0</v>
      </c>
      <c r="F30" s="435">
        <f t="shared" si="4"/>
        <v>0</v>
      </c>
      <c r="G30" s="436">
        <f t="shared" si="5"/>
        <v>0</v>
      </c>
      <c r="H30" s="434">
        <v>0</v>
      </c>
      <c r="I30" s="438"/>
      <c r="J30" s="324"/>
      <c r="K30" s="323"/>
      <c r="L30" s="323"/>
      <c r="M30" s="323"/>
      <c r="N30" s="323"/>
      <c r="O30" s="323"/>
      <c r="P30" s="324"/>
    </row>
    <row r="31" spans="1:16" ht="25" customHeight="1">
      <c r="A31" s="432"/>
      <c r="B31" s="432" t="s">
        <v>434</v>
      </c>
      <c r="C31" s="433">
        <f>SUM(C22:C30)</f>
        <v>2672.018257893686</v>
      </c>
      <c r="D31" s="439">
        <f>SUM(D22:D30)</f>
        <v>111.33409407890359</v>
      </c>
      <c r="E31" s="440"/>
      <c r="F31" s="435">
        <f>SUM(F22:F30)</f>
        <v>83.835025080334987</v>
      </c>
      <c r="G31" s="441">
        <f>SUM(G22:G30)</f>
        <v>64.822267768558447</v>
      </c>
      <c r="H31" s="442">
        <f>SUM(H22:H30)</f>
        <v>100</v>
      </c>
      <c r="I31" s="442"/>
      <c r="J31" s="324"/>
      <c r="K31" s="323"/>
      <c r="L31" s="323"/>
      <c r="M31" s="323"/>
      <c r="N31" s="323"/>
      <c r="O31" s="323"/>
      <c r="P31" s="324"/>
    </row>
    <row r="32" spans="1:16" ht="25" customHeight="1">
      <c r="A32" s="324"/>
      <c r="B32" s="324"/>
      <c r="C32" s="324"/>
      <c r="D32" s="324"/>
      <c r="E32" s="324"/>
      <c r="F32" s="324"/>
      <c r="G32" s="324"/>
      <c r="H32" s="324"/>
      <c r="I32" s="324"/>
      <c r="J32" s="324"/>
      <c r="K32" s="323"/>
      <c r="L32" s="323"/>
      <c r="M32" s="323"/>
      <c r="N32" s="323"/>
      <c r="O32" s="323"/>
      <c r="P32" s="324"/>
    </row>
    <row r="33" spans="1:16" ht="25" customHeight="1">
      <c r="A33" s="324"/>
      <c r="B33" s="324"/>
      <c r="C33" s="324"/>
      <c r="D33" s="324"/>
      <c r="E33" s="324"/>
      <c r="F33" s="324"/>
      <c r="G33" s="324"/>
      <c r="H33" s="324"/>
      <c r="I33" s="324"/>
      <c r="J33" s="324"/>
      <c r="K33" s="323"/>
      <c r="L33" s="323"/>
      <c r="M33" s="323"/>
      <c r="N33" s="323"/>
      <c r="O33" s="323"/>
      <c r="P33" s="324"/>
    </row>
    <row r="34" spans="1:16" ht="14.5">
      <c r="K34"/>
      <c r="L34"/>
      <c r="M34"/>
      <c r="N34"/>
      <c r="O34"/>
    </row>
    <row r="35" spans="1:16" ht="14.5">
      <c r="K35"/>
      <c r="L35"/>
      <c r="M35"/>
      <c r="N35"/>
      <c r="O35"/>
    </row>
    <row r="36" spans="1:16" ht="14.5">
      <c r="K36"/>
      <c r="L36"/>
      <c r="M36"/>
      <c r="N36"/>
      <c r="O36"/>
    </row>
    <row r="37" spans="1:16" ht="14.5">
      <c r="K37"/>
      <c r="L37"/>
      <c r="M37"/>
      <c r="N37"/>
      <c r="O37"/>
    </row>
    <row r="38" spans="1:16" ht="14.5">
      <c r="K38"/>
      <c r="L38"/>
      <c r="M38"/>
      <c r="N38"/>
      <c r="O38"/>
    </row>
    <row r="39" spans="1:16" ht="14.5">
      <c r="K39"/>
      <c r="L39"/>
      <c r="M39"/>
      <c r="N39"/>
      <c r="O39"/>
    </row>
    <row r="40" spans="1:16" ht="14.5">
      <c r="K40"/>
      <c r="L40"/>
      <c r="M40"/>
      <c r="N40"/>
      <c r="O40"/>
    </row>
    <row r="41" spans="1:16" ht="14.5">
      <c r="K41"/>
      <c r="L41"/>
      <c r="M41"/>
      <c r="N41"/>
      <c r="O41"/>
    </row>
  </sheetData>
  <mergeCells count="17">
    <mergeCell ref="A18:I18"/>
    <mergeCell ref="A19:I19"/>
    <mergeCell ref="A20:A21"/>
    <mergeCell ref="D20:D21"/>
    <mergeCell ref="E20:E21"/>
    <mergeCell ref="F20:F21"/>
    <mergeCell ref="G20:G21"/>
    <mergeCell ref="H20:H21"/>
    <mergeCell ref="I20:I21"/>
    <mergeCell ref="O5:O6"/>
    <mergeCell ref="A1:H1"/>
    <mergeCell ref="A2:H2"/>
    <mergeCell ref="L5:L6"/>
    <mergeCell ref="M5:M6"/>
    <mergeCell ref="N5:N6"/>
    <mergeCell ref="L2:O3"/>
    <mergeCell ref="L4:O4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3</vt:i4>
      </vt:variant>
    </vt:vector>
  </HeadingPairs>
  <TitlesOfParts>
    <vt:vector size="11" baseType="lpstr">
      <vt:lpstr>Produksi</vt:lpstr>
      <vt:lpstr>Stock</vt:lpstr>
      <vt:lpstr>Impor</vt:lpstr>
      <vt:lpstr>Ekspor</vt:lpstr>
      <vt:lpstr>Industrial pangan</vt:lpstr>
      <vt:lpstr> Industri Non Pangan</vt:lpstr>
      <vt:lpstr>Tabel NBM</vt:lpstr>
      <vt:lpstr>PPH</vt:lpstr>
      <vt:lpstr>PPH!Print_Area</vt:lpstr>
      <vt:lpstr>'Tabel NBM'!Print_Area</vt:lpstr>
      <vt:lpstr>'Tabel NBM'!Print_Titles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SOLID</dc:creator>
  <cp:lastModifiedBy>acer acer</cp:lastModifiedBy>
  <cp:lastPrinted>2025-08-06T02:05:51Z</cp:lastPrinted>
  <dcterms:created xsi:type="dcterms:W3CDTF">2018-07-05T01:57:00Z</dcterms:created>
  <dcterms:modified xsi:type="dcterms:W3CDTF">2026-01-06T08:41:36Z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1033-10.2.0.7516</vt:lpwstr>
  </property>
</Properties>
</file>